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00" windowHeight="7656" tabRatio="852"/>
  </bookViews>
  <sheets>
    <sheet name="СОШ5" sheetId="134" r:id="rId1"/>
    <sheet name="Черноярская (3)" sheetId="98" state="hidden" r:id="rId2"/>
    <sheet name="школы+интернат" sheetId="67" state="hidden" r:id="rId3"/>
  </sheets>
  <definedNames>
    <definedName name="_xlnm.Print_Area" localSheetId="0">СОШ5!$A$1:$U$148</definedName>
    <definedName name="_xlnm.Print_Area" localSheetId="1">'Черноярская (3)'!$A$1:$R$121</definedName>
  </definedNames>
  <calcPr calcId="144525"/>
</workbook>
</file>

<file path=xl/calcChain.xml><?xml version="1.0" encoding="utf-8"?>
<calcChain xmlns="http://schemas.openxmlformats.org/spreadsheetml/2006/main">
  <c r="H131" i="134" l="1"/>
  <c r="H130" i="134"/>
  <c r="H129" i="134"/>
  <c r="H128" i="134" s="1"/>
  <c r="H127" i="134"/>
  <c r="H126" i="134" s="1"/>
  <c r="H125" i="134"/>
  <c r="H124" i="134"/>
  <c r="H123" i="134"/>
  <c r="H122" i="134"/>
  <c r="H121" i="134"/>
  <c r="H119" i="134"/>
  <c r="H118" i="134"/>
  <c r="H117" i="134"/>
  <c r="H114" i="134"/>
  <c r="H113" i="134" s="1"/>
  <c r="H112" i="134"/>
  <c r="H111" i="134"/>
  <c r="H107" i="134"/>
  <c r="H106" i="134"/>
  <c r="H105" i="134"/>
  <c r="H104" i="134"/>
  <c r="H103" i="134"/>
  <c r="H102" i="134"/>
  <c r="H101" i="134"/>
  <c r="H100" i="134"/>
  <c r="H99" i="134"/>
  <c r="H98" i="134"/>
  <c r="H97" i="134"/>
  <c r="H96" i="134"/>
  <c r="H95" i="134"/>
  <c r="H94" i="134"/>
  <c r="H93" i="134"/>
  <c r="H92" i="134"/>
  <c r="U31" i="134"/>
  <c r="R31" i="134"/>
  <c r="Q31" i="134"/>
  <c r="P31" i="134"/>
  <c r="O31" i="134"/>
  <c r="N31" i="134"/>
  <c r="M31" i="134"/>
  <c r="L31" i="134"/>
  <c r="K31" i="134"/>
  <c r="J31" i="134"/>
  <c r="H91" i="134" l="1"/>
  <c r="H120" i="134"/>
  <c r="H110" i="134"/>
  <c r="N86" i="134" l="1"/>
  <c r="N48" i="134"/>
  <c r="L116" i="134"/>
  <c r="H116" i="134" s="1"/>
  <c r="H115" i="134" s="1"/>
  <c r="S28" i="134"/>
  <c r="S31" i="134" s="1"/>
  <c r="K51" i="134" l="1"/>
  <c r="O56" i="134"/>
  <c r="O20" i="134"/>
  <c r="H29" i="134" l="1"/>
  <c r="H60" i="134" l="1"/>
  <c r="H59" i="134"/>
  <c r="H58" i="134"/>
  <c r="H61" i="134" l="1"/>
  <c r="U113" i="134"/>
  <c r="T113" i="134"/>
  <c r="S113" i="134"/>
  <c r="R113" i="134"/>
  <c r="Q113" i="134"/>
  <c r="P113" i="134"/>
  <c r="O113" i="134"/>
  <c r="N113" i="134"/>
  <c r="M113" i="134"/>
  <c r="L113" i="134"/>
  <c r="K113" i="134"/>
  <c r="J113" i="134"/>
  <c r="I113" i="134"/>
  <c r="N83" i="134" l="1"/>
  <c r="S25" i="134" l="1"/>
  <c r="L25" i="134"/>
  <c r="M25" i="134"/>
  <c r="N25" i="134"/>
  <c r="O25" i="134"/>
  <c r="P25" i="134"/>
  <c r="Q25" i="134"/>
  <c r="R25" i="134"/>
  <c r="K25" i="134"/>
  <c r="J25" i="134"/>
  <c r="U91" i="134" l="1"/>
  <c r="T91" i="134"/>
  <c r="S91" i="134"/>
  <c r="R91" i="134"/>
  <c r="Q91" i="134"/>
  <c r="P91" i="134"/>
  <c r="O91" i="134"/>
  <c r="N91" i="134"/>
  <c r="M91" i="134"/>
  <c r="L91" i="134"/>
  <c r="K91" i="134"/>
  <c r="J91" i="134"/>
  <c r="I91" i="134"/>
  <c r="L87" i="134" l="1"/>
  <c r="M20" i="134" l="1"/>
  <c r="U15" i="134"/>
  <c r="T56" i="134" l="1"/>
  <c r="K56" i="134"/>
  <c r="L56" i="134"/>
  <c r="M56" i="134"/>
  <c r="N56" i="134"/>
  <c r="P56" i="134"/>
  <c r="Q56" i="134"/>
  <c r="R56" i="134"/>
  <c r="S56" i="134"/>
  <c r="J56" i="134"/>
  <c r="U110" i="134" l="1"/>
  <c r="T110" i="134"/>
  <c r="S110" i="134"/>
  <c r="R110" i="134"/>
  <c r="Q110" i="134"/>
  <c r="P110" i="134"/>
  <c r="O110" i="134"/>
  <c r="N110" i="134"/>
  <c r="M110" i="134"/>
  <c r="L110" i="134"/>
  <c r="K110" i="134"/>
  <c r="J110" i="134"/>
  <c r="I110" i="134"/>
  <c r="U108" i="134"/>
  <c r="T108" i="134"/>
  <c r="S108" i="134"/>
  <c r="R108" i="134"/>
  <c r="Q108" i="134"/>
  <c r="P108" i="134"/>
  <c r="O108" i="134"/>
  <c r="N108" i="134"/>
  <c r="M108" i="134"/>
  <c r="L108" i="134"/>
  <c r="J108" i="134"/>
  <c r="I108" i="134"/>
  <c r="U106" i="134"/>
  <c r="T106" i="134"/>
  <c r="S106" i="134"/>
  <c r="R106" i="134"/>
  <c r="Q106" i="134"/>
  <c r="P106" i="134"/>
  <c r="O106" i="134"/>
  <c r="N106" i="134"/>
  <c r="M106" i="134"/>
  <c r="L106" i="134"/>
  <c r="K106" i="134"/>
  <c r="J106" i="134"/>
  <c r="I106" i="134"/>
  <c r="H24" i="134" l="1"/>
  <c r="I115" i="134" l="1"/>
  <c r="J115" i="134"/>
  <c r="K115" i="134"/>
  <c r="L115" i="134"/>
  <c r="M115" i="134"/>
  <c r="N115" i="134"/>
  <c r="O115" i="134"/>
  <c r="P115" i="134"/>
  <c r="Q115" i="134"/>
  <c r="R115" i="134"/>
  <c r="S115" i="134"/>
  <c r="T115" i="134"/>
  <c r="U115" i="134"/>
  <c r="K109" i="134" l="1"/>
  <c r="K108" i="134" l="1"/>
  <c r="H109" i="134"/>
  <c r="H108" i="134" s="1"/>
  <c r="H90" i="134" s="1"/>
  <c r="T28" i="134" l="1"/>
  <c r="T31" i="134" s="1"/>
  <c r="J18" i="134"/>
  <c r="K18" i="134"/>
  <c r="K41" i="134" l="1"/>
  <c r="J41" i="134"/>
  <c r="J39" i="134"/>
  <c r="L20" i="134" l="1"/>
  <c r="U78" i="134" l="1"/>
  <c r="T78" i="134"/>
  <c r="S78" i="134"/>
  <c r="R78" i="134"/>
  <c r="Q78" i="134"/>
  <c r="P78" i="134"/>
  <c r="O78" i="134"/>
  <c r="N78" i="134"/>
  <c r="M78" i="134"/>
  <c r="L78" i="134"/>
  <c r="K78" i="134"/>
  <c r="J78" i="134"/>
  <c r="I78" i="134"/>
  <c r="L66" i="134" l="1"/>
  <c r="L46" i="134" l="1"/>
  <c r="H79" i="134"/>
  <c r="AA79" i="134" s="1"/>
  <c r="I124" i="134" l="1"/>
  <c r="J124" i="134"/>
  <c r="K124" i="134"/>
  <c r="L124" i="134"/>
  <c r="M124" i="134"/>
  <c r="N124" i="134"/>
  <c r="O124" i="134"/>
  <c r="P124" i="134"/>
  <c r="Q124" i="134"/>
  <c r="R124" i="134"/>
  <c r="S124" i="134"/>
  <c r="T124" i="134"/>
  <c r="U124" i="134"/>
  <c r="H89" i="134"/>
  <c r="H88" i="134"/>
  <c r="H87" i="134"/>
  <c r="H86" i="134"/>
  <c r="H85" i="134"/>
  <c r="H84" i="134"/>
  <c r="H83" i="134"/>
  <c r="H81" i="134"/>
  <c r="H80" i="134"/>
  <c r="H77" i="134"/>
  <c r="H75" i="134"/>
  <c r="H74" i="134" s="1"/>
  <c r="H73" i="134"/>
  <c r="H71" i="134"/>
  <c r="H70" i="134"/>
  <c r="H69" i="134" s="1"/>
  <c r="H67" i="134"/>
  <c r="H66" i="134"/>
  <c r="H65" i="134"/>
  <c r="H64" i="134"/>
  <c r="H62" i="134"/>
  <c r="H63" i="134" s="1"/>
  <c r="H56" i="134"/>
  <c r="H54" i="134"/>
  <c r="H55" i="134" s="1"/>
  <c r="H52" i="134"/>
  <c r="H51" i="134"/>
  <c r="H50" i="134"/>
  <c r="H48" i="134"/>
  <c r="H47" i="134"/>
  <c r="AA47" i="134" s="1"/>
  <c r="H46" i="134"/>
  <c r="H45" i="134"/>
  <c r="H43" i="134"/>
  <c r="H42" i="134"/>
  <c r="H41" i="134"/>
  <c r="H40" i="134"/>
  <c r="H39" i="134"/>
  <c r="H38" i="134"/>
  <c r="H36" i="134"/>
  <c r="H35" i="134"/>
  <c r="H33" i="134"/>
  <c r="H32" i="134"/>
  <c r="H30" i="134"/>
  <c r="H28" i="134"/>
  <c r="H25" i="134"/>
  <c r="H20" i="134"/>
  <c r="H18" i="134"/>
  <c r="H16" i="134"/>
  <c r="H15" i="134"/>
  <c r="E129" i="134"/>
  <c r="D129" i="134"/>
  <c r="C129" i="134"/>
  <c r="H31" i="134" l="1"/>
  <c r="H78" i="134"/>
  <c r="AA51" i="134"/>
  <c r="H37" i="134"/>
  <c r="H34" i="134"/>
  <c r="H72" i="134"/>
  <c r="H68" i="134"/>
  <c r="H21" i="134"/>
  <c r="H44" i="134"/>
  <c r="H49" i="134"/>
  <c r="H82" i="134"/>
  <c r="H19" i="134"/>
  <c r="H53" i="134"/>
  <c r="H76" i="134"/>
  <c r="H17" i="134"/>
  <c r="H26" i="134"/>
  <c r="H57" i="134"/>
  <c r="H27" i="134" l="1"/>
  <c r="U22" i="134"/>
  <c r="H22" i="134" l="1"/>
  <c r="H23" i="134" s="1"/>
  <c r="H14" i="134" s="1"/>
  <c r="H13" i="134" s="1"/>
  <c r="Z130" i="134"/>
  <c r="Y130" i="134"/>
  <c r="X130" i="134"/>
  <c r="W130" i="134"/>
  <c r="V130" i="134"/>
  <c r="U130" i="134"/>
  <c r="T130" i="134"/>
  <c r="S130" i="134"/>
  <c r="R130" i="134"/>
  <c r="Q130" i="134"/>
  <c r="P130" i="134"/>
  <c r="O130" i="134"/>
  <c r="N130" i="134"/>
  <c r="M130" i="134"/>
  <c r="L130" i="134"/>
  <c r="K130" i="134"/>
  <c r="J130" i="134"/>
  <c r="I130" i="134"/>
  <c r="Y129" i="134"/>
  <c r="Z129" i="134"/>
  <c r="Y128" i="134"/>
  <c r="U128" i="134"/>
  <c r="T128" i="134"/>
  <c r="S128" i="134"/>
  <c r="R128" i="134"/>
  <c r="Q128" i="134"/>
  <c r="P128" i="134"/>
  <c r="O128" i="134"/>
  <c r="N128" i="134"/>
  <c r="M128" i="134"/>
  <c r="L128" i="134"/>
  <c r="K128" i="134"/>
  <c r="J128" i="134"/>
  <c r="I128" i="134"/>
  <c r="Y127" i="134"/>
  <c r="Z127" i="134"/>
  <c r="Y126" i="134"/>
  <c r="U126" i="134"/>
  <c r="T126" i="134"/>
  <c r="S126" i="134"/>
  <c r="R126" i="134"/>
  <c r="Q126" i="134"/>
  <c r="P126" i="134"/>
  <c r="O126" i="134"/>
  <c r="N126" i="134"/>
  <c r="M126" i="134"/>
  <c r="L126" i="134"/>
  <c r="K126" i="134"/>
  <c r="J126" i="134"/>
  <c r="I126" i="134"/>
  <c r="Y125" i="134"/>
  <c r="Z125" i="134"/>
  <c r="X124" i="134"/>
  <c r="W124" i="134"/>
  <c r="V124" i="134"/>
  <c r="Y124" i="134" s="1"/>
  <c r="Y123" i="134"/>
  <c r="Z123" i="134"/>
  <c r="Y122" i="134"/>
  <c r="Z122" i="134"/>
  <c r="Y121" i="134"/>
  <c r="Z121" i="134"/>
  <c r="Y120" i="134"/>
  <c r="U120" i="134"/>
  <c r="U90" i="134" s="1"/>
  <c r="T120" i="134"/>
  <c r="S120" i="134"/>
  <c r="S90" i="134" s="1"/>
  <c r="R120" i="134"/>
  <c r="Q120" i="134"/>
  <c r="Q90" i="134" s="1"/>
  <c r="P120" i="134"/>
  <c r="O120" i="134"/>
  <c r="O90" i="134" s="1"/>
  <c r="N120" i="134"/>
  <c r="M120" i="134"/>
  <c r="M90" i="134" s="1"/>
  <c r="L120" i="134"/>
  <c r="K120" i="134"/>
  <c r="K90" i="134" s="1"/>
  <c r="J120" i="134"/>
  <c r="I120" i="134"/>
  <c r="I90" i="134" s="1"/>
  <c r="X119" i="134"/>
  <c r="W119" i="134"/>
  <c r="V119" i="134"/>
  <c r="Y90" i="134"/>
  <c r="Y89" i="134"/>
  <c r="Z89" i="134"/>
  <c r="Y88" i="134"/>
  <c r="Z88" i="134"/>
  <c r="Y87" i="134"/>
  <c r="Z87" i="134"/>
  <c r="Y86" i="134"/>
  <c r="Z86" i="134"/>
  <c r="Y85" i="134"/>
  <c r="Z85" i="134"/>
  <c r="Y83" i="134"/>
  <c r="Z83" i="134"/>
  <c r="Y82" i="134"/>
  <c r="U82" i="134"/>
  <c r="T82" i="134"/>
  <c r="S82" i="134"/>
  <c r="R82" i="134"/>
  <c r="Q82" i="134"/>
  <c r="P82" i="134"/>
  <c r="O82" i="134"/>
  <c r="N82" i="134"/>
  <c r="M82" i="134"/>
  <c r="L82" i="134"/>
  <c r="K82" i="134"/>
  <c r="J82" i="134"/>
  <c r="I82" i="134"/>
  <c r="X81" i="134"/>
  <c r="W81" i="134"/>
  <c r="V81" i="134"/>
  <c r="Y80" i="134"/>
  <c r="Z80" i="134"/>
  <c r="X78" i="134"/>
  <c r="W78" i="134"/>
  <c r="V78" i="134"/>
  <c r="Y78" i="134" s="1"/>
  <c r="Y77" i="134"/>
  <c r="Z77" i="134"/>
  <c r="X76" i="134"/>
  <c r="W76" i="134"/>
  <c r="V76" i="134"/>
  <c r="Y76" i="134" s="1"/>
  <c r="U76" i="134"/>
  <c r="T76" i="134"/>
  <c r="S76" i="134"/>
  <c r="R76" i="134"/>
  <c r="Q76" i="134"/>
  <c r="P76" i="134"/>
  <c r="O76" i="134"/>
  <c r="N76" i="134"/>
  <c r="M76" i="134"/>
  <c r="L76" i="134"/>
  <c r="K76" i="134"/>
  <c r="J76" i="134"/>
  <c r="I76" i="134"/>
  <c r="Y75" i="134"/>
  <c r="Z75" i="134"/>
  <c r="Y74" i="134"/>
  <c r="U74" i="134"/>
  <c r="T74" i="134"/>
  <c r="S74" i="134"/>
  <c r="R74" i="134"/>
  <c r="Q74" i="134"/>
  <c r="P74" i="134"/>
  <c r="O74" i="134"/>
  <c r="N74" i="134"/>
  <c r="M74" i="134"/>
  <c r="L74" i="134"/>
  <c r="K74" i="134"/>
  <c r="J74" i="134"/>
  <c r="I74" i="134"/>
  <c r="X73" i="134"/>
  <c r="W73" i="134"/>
  <c r="V73" i="134"/>
  <c r="X72" i="134"/>
  <c r="W72" i="134"/>
  <c r="V72" i="134"/>
  <c r="Y72" i="134" s="1"/>
  <c r="U72" i="134"/>
  <c r="T72" i="134"/>
  <c r="S72" i="134"/>
  <c r="R72" i="134"/>
  <c r="Q72" i="134"/>
  <c r="P72" i="134"/>
  <c r="O72" i="134"/>
  <c r="N72" i="134"/>
  <c r="M72" i="134"/>
  <c r="L72" i="134"/>
  <c r="K72" i="134"/>
  <c r="J72" i="134"/>
  <c r="I72" i="134"/>
  <c r="I28" i="134" s="1"/>
  <c r="I31" i="134" s="1"/>
  <c r="Y71" i="134"/>
  <c r="Z71" i="134"/>
  <c r="Y70" i="134"/>
  <c r="Z70" i="134"/>
  <c r="Y69" i="134"/>
  <c r="U69" i="134"/>
  <c r="T69" i="134"/>
  <c r="S69" i="134"/>
  <c r="R69" i="134"/>
  <c r="Q69" i="134"/>
  <c r="P69" i="134"/>
  <c r="O69" i="134"/>
  <c r="N69" i="134"/>
  <c r="M69" i="134"/>
  <c r="L69" i="134"/>
  <c r="K69" i="134"/>
  <c r="J69" i="134"/>
  <c r="I69" i="134"/>
  <c r="Y68" i="134"/>
  <c r="U68" i="134"/>
  <c r="T68" i="134"/>
  <c r="S68" i="134"/>
  <c r="R68" i="134"/>
  <c r="Q68" i="134"/>
  <c r="P68" i="134"/>
  <c r="O68" i="134"/>
  <c r="N68" i="134"/>
  <c r="M68" i="134"/>
  <c r="L68" i="134"/>
  <c r="K68" i="134"/>
  <c r="J68" i="134"/>
  <c r="I68" i="134"/>
  <c r="X67" i="134"/>
  <c r="W67" i="134"/>
  <c r="V67" i="134"/>
  <c r="Y66" i="134"/>
  <c r="Z66" i="134"/>
  <c r="X65" i="134"/>
  <c r="W65" i="134"/>
  <c r="V65" i="134"/>
  <c r="Y65" i="134" s="1"/>
  <c r="Y64" i="134"/>
  <c r="Z63" i="134"/>
  <c r="Y63" i="134"/>
  <c r="X63" i="134"/>
  <c r="W63" i="134"/>
  <c r="V63" i="134"/>
  <c r="U63" i="134"/>
  <c r="T63" i="134"/>
  <c r="S63" i="134"/>
  <c r="R63" i="134"/>
  <c r="Q63" i="134"/>
  <c r="P63" i="134"/>
  <c r="O63" i="134"/>
  <c r="N63" i="134"/>
  <c r="M63" i="134"/>
  <c r="L63" i="134"/>
  <c r="K63" i="134"/>
  <c r="J63" i="134"/>
  <c r="I63" i="134"/>
  <c r="Y61" i="134"/>
  <c r="U61" i="134"/>
  <c r="T61" i="134"/>
  <c r="S61" i="134"/>
  <c r="R61" i="134"/>
  <c r="Q61" i="134"/>
  <c r="P61" i="134"/>
  <c r="O61" i="134"/>
  <c r="N61" i="134"/>
  <c r="M61" i="134"/>
  <c r="L61" i="134"/>
  <c r="K61" i="134"/>
  <c r="J61" i="134"/>
  <c r="I61" i="134"/>
  <c r="Z61" i="134"/>
  <c r="U57" i="134"/>
  <c r="T57" i="134"/>
  <c r="S57" i="134"/>
  <c r="R57" i="134"/>
  <c r="Q57" i="134"/>
  <c r="P57" i="134"/>
  <c r="O57" i="134"/>
  <c r="N57" i="134"/>
  <c r="M57" i="134"/>
  <c r="L57" i="134"/>
  <c r="K57" i="134"/>
  <c r="J57" i="134"/>
  <c r="I57" i="134"/>
  <c r="U55" i="134"/>
  <c r="T55" i="134"/>
  <c r="S55" i="134"/>
  <c r="R55" i="134"/>
  <c r="Q55" i="134"/>
  <c r="P55" i="134"/>
  <c r="O55" i="134"/>
  <c r="N55" i="134"/>
  <c r="M55" i="134"/>
  <c r="L55" i="134"/>
  <c r="K55" i="134"/>
  <c r="J55" i="134"/>
  <c r="I55" i="134"/>
  <c r="X54" i="134"/>
  <c r="X55" i="134" s="1"/>
  <c r="X56" i="134" s="1"/>
  <c r="W54" i="134"/>
  <c r="W55" i="134" s="1"/>
  <c r="W56" i="134" s="1"/>
  <c r="V54" i="134"/>
  <c r="Y53" i="134"/>
  <c r="U53" i="134"/>
  <c r="T53" i="134"/>
  <c r="S53" i="134"/>
  <c r="R53" i="134"/>
  <c r="Q53" i="134"/>
  <c r="P53" i="134"/>
  <c r="O53" i="134"/>
  <c r="N53" i="134"/>
  <c r="M53" i="134"/>
  <c r="L53" i="134"/>
  <c r="K53" i="134"/>
  <c r="J53" i="134"/>
  <c r="I53" i="134"/>
  <c r="Y52" i="134"/>
  <c r="Z52" i="134"/>
  <c r="Y51" i="134"/>
  <c r="Z51" i="134"/>
  <c r="X50" i="134"/>
  <c r="W50" i="134"/>
  <c r="V50" i="134"/>
  <c r="Y49" i="134"/>
  <c r="U49" i="134"/>
  <c r="T49" i="134"/>
  <c r="S49" i="134"/>
  <c r="R49" i="134"/>
  <c r="Q49" i="134"/>
  <c r="P49" i="134"/>
  <c r="O49" i="134"/>
  <c r="N49" i="134"/>
  <c r="M49" i="134"/>
  <c r="L49" i="134"/>
  <c r="K49" i="134"/>
  <c r="J49" i="134"/>
  <c r="I49" i="134"/>
  <c r="Y48" i="134"/>
  <c r="Z48" i="134"/>
  <c r="Y47" i="134"/>
  <c r="Z47" i="134"/>
  <c r="Y46" i="134"/>
  <c r="Z46" i="134"/>
  <c r="U44" i="134"/>
  <c r="T44" i="134"/>
  <c r="S44" i="134"/>
  <c r="R44" i="134"/>
  <c r="Q44" i="134"/>
  <c r="P44" i="134"/>
  <c r="O44" i="134"/>
  <c r="N44" i="134"/>
  <c r="M44" i="134"/>
  <c r="L44" i="134"/>
  <c r="K44" i="134"/>
  <c r="J44" i="134"/>
  <c r="I44" i="134"/>
  <c r="Y43" i="134"/>
  <c r="Z43" i="134"/>
  <c r="Y42" i="134"/>
  <c r="Z42" i="134"/>
  <c r="Y41" i="134"/>
  <c r="Z41" i="134"/>
  <c r="Y40" i="134"/>
  <c r="Z40" i="134"/>
  <c r="Y39" i="134"/>
  <c r="Z39" i="134"/>
  <c r="X38" i="134"/>
  <c r="X44" i="134" s="1"/>
  <c r="X45" i="134" s="1"/>
  <c r="W38" i="134"/>
  <c r="W44" i="134" s="1"/>
  <c r="W45" i="134" s="1"/>
  <c r="V38" i="134"/>
  <c r="Y38" i="134" s="1"/>
  <c r="Y37" i="134"/>
  <c r="U37" i="134"/>
  <c r="T37" i="134"/>
  <c r="S37" i="134"/>
  <c r="R37" i="134"/>
  <c r="Q37" i="134"/>
  <c r="P37" i="134"/>
  <c r="O37" i="134"/>
  <c r="N37" i="134"/>
  <c r="M37" i="134"/>
  <c r="L37" i="134"/>
  <c r="K37" i="134"/>
  <c r="J37" i="134"/>
  <c r="I37" i="134"/>
  <c r="Y36" i="134"/>
  <c r="X35" i="134"/>
  <c r="W35" i="134"/>
  <c r="V35" i="134"/>
  <c r="Y34" i="134"/>
  <c r="U34" i="134"/>
  <c r="T34" i="134"/>
  <c r="S34" i="134"/>
  <c r="R34" i="134"/>
  <c r="Q34" i="134"/>
  <c r="P34" i="134"/>
  <c r="O34" i="134"/>
  <c r="N34" i="134"/>
  <c r="M34" i="134"/>
  <c r="L34" i="134"/>
  <c r="K34" i="134"/>
  <c r="J34" i="134"/>
  <c r="I34" i="134"/>
  <c r="Y33" i="134"/>
  <c r="Z33" i="134"/>
  <c r="X32" i="134"/>
  <c r="W32" i="134"/>
  <c r="V32" i="134"/>
  <c r="Y32" i="134" s="1"/>
  <c r="Z34" i="134"/>
  <c r="Y31" i="134"/>
  <c r="Y30" i="134"/>
  <c r="X27" i="134"/>
  <c r="W27" i="134"/>
  <c r="V27" i="134"/>
  <c r="Y26" i="134"/>
  <c r="Y27" i="134" s="1"/>
  <c r="U26" i="134"/>
  <c r="T26" i="134"/>
  <c r="S26" i="134"/>
  <c r="R26" i="134"/>
  <c r="Q26" i="134"/>
  <c r="P26" i="134"/>
  <c r="O26" i="134"/>
  <c r="N26" i="134"/>
  <c r="M26" i="134"/>
  <c r="L26" i="134"/>
  <c r="K26" i="134"/>
  <c r="J26" i="134"/>
  <c r="I26" i="134"/>
  <c r="Z26" i="134"/>
  <c r="Z27" i="134" s="1"/>
  <c r="Z23" i="134"/>
  <c r="Y23" i="134"/>
  <c r="X23" i="134"/>
  <c r="W23" i="134"/>
  <c r="V23" i="134"/>
  <c r="U23" i="134"/>
  <c r="T23" i="134"/>
  <c r="S23" i="134"/>
  <c r="R23" i="134"/>
  <c r="Q23" i="134"/>
  <c r="P23" i="134"/>
  <c r="O23" i="134"/>
  <c r="N23" i="134"/>
  <c r="M23" i="134"/>
  <c r="L23" i="134"/>
  <c r="K23" i="134"/>
  <c r="J23" i="134"/>
  <c r="I23" i="134"/>
  <c r="U21" i="134"/>
  <c r="T21" i="134"/>
  <c r="S21" i="134"/>
  <c r="R21" i="134"/>
  <c r="Q21" i="134"/>
  <c r="P21" i="134"/>
  <c r="O21" i="134"/>
  <c r="N21" i="134"/>
  <c r="M21" i="134"/>
  <c r="L21" i="134"/>
  <c r="K21" i="134"/>
  <c r="J21" i="134"/>
  <c r="I21" i="134"/>
  <c r="X19" i="134"/>
  <c r="W19" i="134"/>
  <c r="V19" i="134"/>
  <c r="U19" i="134"/>
  <c r="T19" i="134"/>
  <c r="S19" i="134"/>
  <c r="R19" i="134"/>
  <c r="Q19" i="134"/>
  <c r="P19" i="134"/>
  <c r="O19" i="134"/>
  <c r="N19" i="134"/>
  <c r="M19" i="134"/>
  <c r="L19" i="134"/>
  <c r="K19" i="134"/>
  <c r="J19" i="134"/>
  <c r="I19" i="134"/>
  <c r="X17" i="134"/>
  <c r="W17" i="134"/>
  <c r="V17" i="134"/>
  <c r="U17" i="134"/>
  <c r="T17" i="134"/>
  <c r="S17" i="134"/>
  <c r="R17" i="134"/>
  <c r="Q17" i="134"/>
  <c r="P17" i="134"/>
  <c r="O17" i="134"/>
  <c r="N17" i="134"/>
  <c r="M17" i="134"/>
  <c r="L17" i="134"/>
  <c r="K17" i="134"/>
  <c r="J17" i="134"/>
  <c r="I17" i="134"/>
  <c r="Z16" i="134"/>
  <c r="Y15" i="134"/>
  <c r="Y17" i="134" s="1"/>
  <c r="J90" i="134" l="1"/>
  <c r="N90" i="134"/>
  <c r="R90" i="134"/>
  <c r="V14" i="134"/>
  <c r="L90" i="134"/>
  <c r="P90" i="134"/>
  <c r="T90" i="134"/>
  <c r="H12" i="134"/>
  <c r="W116" i="134"/>
  <c r="W115" i="134" s="1"/>
  <c r="W84" i="134" s="1"/>
  <c r="X116" i="134"/>
  <c r="X115" i="134" s="1"/>
  <c r="X84" i="134" s="1"/>
  <c r="X14" i="134"/>
  <c r="S14" i="134"/>
  <c r="W14" i="134"/>
  <c r="N27" i="134"/>
  <c r="R27" i="134"/>
  <c r="I27" i="134"/>
  <c r="I14" i="134"/>
  <c r="I13" i="134" s="1"/>
  <c r="Y44" i="134"/>
  <c r="Z31" i="134"/>
  <c r="P27" i="134"/>
  <c r="T27" i="134"/>
  <c r="Z35" i="134"/>
  <c r="K14" i="134"/>
  <c r="O14" i="134"/>
  <c r="Q27" i="134"/>
  <c r="U27" i="134"/>
  <c r="Y73" i="134"/>
  <c r="Z119" i="134"/>
  <c r="Z124" i="134"/>
  <c r="Z74" i="134"/>
  <c r="Z73" i="134" s="1"/>
  <c r="L27" i="134"/>
  <c r="Z50" i="134"/>
  <c r="M27" i="134"/>
  <c r="J27" i="134"/>
  <c r="K27" i="134"/>
  <c r="O27" i="134"/>
  <c r="S27" i="134"/>
  <c r="M14" i="134"/>
  <c r="Q14" i="134"/>
  <c r="U14" i="134"/>
  <c r="L14" i="134"/>
  <c r="P14" i="134"/>
  <c r="T14" i="134"/>
  <c r="N14" i="134"/>
  <c r="R14" i="134"/>
  <c r="R13" i="134" s="1"/>
  <c r="J14" i="134"/>
  <c r="W28" i="134"/>
  <c r="W13" i="134" s="1"/>
  <c r="W12" i="134" s="1"/>
  <c r="X28" i="134"/>
  <c r="Z49" i="134"/>
  <c r="Z54" i="134"/>
  <c r="Z55" i="134" s="1"/>
  <c r="Z68" i="134"/>
  <c r="Z76" i="134"/>
  <c r="Z78" i="134"/>
  <c r="Z82" i="134"/>
  <c r="Z126" i="134"/>
  <c r="Z37" i="134"/>
  <c r="Z53" i="134"/>
  <c r="Z67" i="134"/>
  <c r="Z81" i="134"/>
  <c r="V116" i="134"/>
  <c r="V115" i="134" s="1"/>
  <c r="V84" i="134" s="1"/>
  <c r="Y84" i="134" s="1"/>
  <c r="Y119" i="134"/>
  <c r="Y116" i="134" s="1"/>
  <c r="Y115" i="134" s="1"/>
  <c r="Z128" i="134"/>
  <c r="Z69" i="134"/>
  <c r="Z19" i="134"/>
  <c r="Z15" i="134"/>
  <c r="Z17" i="134" s="1"/>
  <c r="Y19" i="134"/>
  <c r="Z30" i="134"/>
  <c r="Z32" i="134"/>
  <c r="Y35" i="134"/>
  <c r="Z36" i="134"/>
  <c r="Z38" i="134"/>
  <c r="Z44" i="134" s="1"/>
  <c r="V44" i="134"/>
  <c r="V45" i="134" s="1"/>
  <c r="Y50" i="134"/>
  <c r="Y54" i="134"/>
  <c r="Y55" i="134" s="1"/>
  <c r="V55" i="134"/>
  <c r="V56" i="134" s="1"/>
  <c r="Z64" i="134"/>
  <c r="Z65" i="134"/>
  <c r="Y67" i="134"/>
  <c r="Z72" i="134"/>
  <c r="Y81" i="134"/>
  <c r="T13" i="134" l="1"/>
  <c r="T12" i="134" s="1"/>
  <c r="S13" i="134"/>
  <c r="S12" i="134" s="1"/>
  <c r="U13" i="134"/>
  <c r="U12" i="134" s="1"/>
  <c r="AN11" i="134" s="1"/>
  <c r="Z116" i="134"/>
  <c r="Z115" i="134" s="1"/>
  <c r="I12" i="134"/>
  <c r="N13" i="134"/>
  <c r="N12" i="134" s="1"/>
  <c r="Q13" i="134"/>
  <c r="Q12" i="134" s="1"/>
  <c r="X13" i="134"/>
  <c r="X12" i="134" s="1"/>
  <c r="P13" i="134"/>
  <c r="P12" i="134" s="1"/>
  <c r="Z84" i="134"/>
  <c r="L13" i="134"/>
  <c r="L12" i="134" s="1"/>
  <c r="O13" i="134"/>
  <c r="O12" i="134" s="1"/>
  <c r="K13" i="134"/>
  <c r="K12" i="134" s="1"/>
  <c r="J13" i="134"/>
  <c r="J12" i="134" s="1"/>
  <c r="R12" i="134"/>
  <c r="M13" i="134"/>
  <c r="M12" i="134" s="1"/>
  <c r="Z120" i="134"/>
  <c r="Z90" i="134"/>
  <c r="Y56" i="134"/>
  <c r="Z56" i="134"/>
  <c r="Y45" i="134"/>
  <c r="V28" i="134"/>
  <c r="Z45" i="134"/>
  <c r="Z28" i="134" l="1"/>
  <c r="Y28" i="134"/>
  <c r="V13" i="134"/>
  <c r="V12" i="134" s="1"/>
  <c r="Y12" i="134" l="1"/>
  <c r="J29" i="67" l="1"/>
  <c r="I114" i="98" l="1"/>
  <c r="I113" i="98"/>
  <c r="I112" i="98"/>
  <c r="I111" i="98"/>
  <c r="M110" i="98"/>
  <c r="L110" i="98"/>
  <c r="K110" i="98"/>
  <c r="J110" i="98"/>
  <c r="I109" i="98"/>
  <c r="I107" i="98"/>
  <c r="I106" i="98" s="1"/>
  <c r="I103" i="98"/>
  <c r="I102" i="98" s="1"/>
  <c r="M102" i="98"/>
  <c r="L102" i="98"/>
  <c r="K102" i="98"/>
  <c r="J102" i="98"/>
  <c r="M94" i="98"/>
  <c r="L94" i="98"/>
  <c r="K94" i="98"/>
  <c r="J94" i="98"/>
  <c r="I94" i="98"/>
  <c r="I93" i="98"/>
  <c r="I91" i="98" s="1"/>
  <c r="I92" i="98"/>
  <c r="M89" i="98"/>
  <c r="L89" i="98"/>
  <c r="K89" i="98"/>
  <c r="J89" i="98"/>
  <c r="I89" i="98"/>
  <c r="M87" i="98"/>
  <c r="L87" i="98"/>
  <c r="K87" i="98"/>
  <c r="I86" i="98"/>
  <c r="I85" i="98" s="1"/>
  <c r="M85" i="98"/>
  <c r="L85" i="98"/>
  <c r="K85" i="98"/>
  <c r="J85" i="98"/>
  <c r="I83" i="98"/>
  <c r="I82" i="98" s="1"/>
  <c r="M82" i="98"/>
  <c r="L82" i="98"/>
  <c r="K82" i="98"/>
  <c r="J82" i="98"/>
  <c r="I59" i="98"/>
  <c r="J52" i="98"/>
  <c r="K52" i="98"/>
  <c r="L52" i="98"/>
  <c r="M52" i="98"/>
  <c r="J81" i="98" l="1"/>
  <c r="I110" i="98"/>
  <c r="M81" i="98"/>
  <c r="K81" i="98"/>
  <c r="L81" i="98"/>
  <c r="I81" i="98"/>
  <c r="I122" i="67" l="1"/>
  <c r="M121" i="67"/>
  <c r="M120" i="67" s="1"/>
  <c r="L121" i="67"/>
  <c r="K121" i="67"/>
  <c r="K120" i="67" s="1"/>
  <c r="J121" i="67"/>
  <c r="I119" i="67"/>
  <c r="M118" i="67"/>
  <c r="M117" i="67" s="1"/>
  <c r="L118" i="67"/>
  <c r="K118" i="67"/>
  <c r="J118" i="67"/>
  <c r="M116" i="67"/>
  <c r="L116" i="67"/>
  <c r="K116" i="67"/>
  <c r="J116" i="67"/>
  <c r="I115" i="67"/>
  <c r="M114" i="67"/>
  <c r="L114" i="67"/>
  <c r="K114" i="67"/>
  <c r="J114" i="67"/>
  <c r="I113" i="67"/>
  <c r="M112" i="67"/>
  <c r="L112" i="67"/>
  <c r="K112" i="67"/>
  <c r="J112" i="67"/>
  <c r="I111" i="67"/>
  <c r="I110" i="67"/>
  <c r="I118" i="67" l="1"/>
  <c r="J120" i="67"/>
  <c r="I114" i="67"/>
  <c r="I121" i="67"/>
  <c r="I112" i="67"/>
  <c r="I116" i="67"/>
  <c r="L120" i="67"/>
  <c r="L117" i="67"/>
  <c r="K117" i="67" s="1"/>
  <c r="J117" i="67" s="1"/>
  <c r="M109" i="67"/>
  <c r="L109" i="67"/>
  <c r="K109" i="67"/>
  <c r="J109" i="67" s="1"/>
  <c r="I117" i="67" l="1"/>
  <c r="I120" i="67"/>
  <c r="I109" i="67"/>
  <c r="J65" i="67" l="1"/>
  <c r="M100" i="67" l="1"/>
  <c r="L100" i="67"/>
  <c r="K100" i="67"/>
  <c r="J100" i="67"/>
  <c r="I100" i="67" l="1"/>
  <c r="M97" i="67" l="1"/>
  <c r="L97" i="67"/>
  <c r="K97" i="67"/>
  <c r="J97" i="67"/>
  <c r="M96" i="67"/>
  <c r="L96" i="67"/>
  <c r="K96" i="67"/>
  <c r="J96" i="67"/>
  <c r="I96" i="67" l="1"/>
  <c r="I97" i="67"/>
  <c r="M76" i="67"/>
  <c r="L76" i="67"/>
  <c r="K76" i="67"/>
  <c r="M59" i="67"/>
  <c r="L59" i="67"/>
  <c r="K59" i="67"/>
  <c r="J56" i="67"/>
  <c r="M53" i="67"/>
  <c r="L53" i="67"/>
  <c r="K53" i="67"/>
  <c r="J53" i="67"/>
  <c r="L51" i="67"/>
  <c r="K51" i="67"/>
  <c r="J51" i="67"/>
  <c r="M50" i="67"/>
  <c r="L50" i="67"/>
  <c r="M49" i="67"/>
  <c r="K49" i="67"/>
  <c r="M48" i="67"/>
  <c r="L48" i="67"/>
  <c r="K48" i="67"/>
  <c r="M39" i="67"/>
  <c r="L39" i="67"/>
  <c r="K39" i="67"/>
  <c r="M38" i="67"/>
  <c r="L38" i="67"/>
  <c r="K38" i="67"/>
  <c r="J37" i="67"/>
  <c r="J76" i="67" l="1"/>
  <c r="I76" i="67" s="1"/>
  <c r="J39" i="67"/>
  <c r="I39" i="67" s="1"/>
  <c r="J48" i="67"/>
  <c r="I48" i="67" s="1"/>
  <c r="J49" i="67"/>
  <c r="J59" i="67"/>
  <c r="I59" i="67" s="1"/>
  <c r="L49" i="67"/>
  <c r="K50" i="67"/>
  <c r="J50" i="67"/>
  <c r="M66" i="67"/>
  <c r="L66" i="67"/>
  <c r="K66" i="67"/>
  <c r="J38" i="67"/>
  <c r="I38" i="67" s="1"/>
  <c r="L37" i="67"/>
  <c r="M37" i="67"/>
  <c r="M46" i="67"/>
  <c r="K65" i="67"/>
  <c r="J46" i="67"/>
  <c r="L65" i="67"/>
  <c r="K46" i="67"/>
  <c r="M65" i="67"/>
  <c r="K37" i="67"/>
  <c r="L46" i="67"/>
  <c r="J66" i="67"/>
  <c r="I53" i="67"/>
  <c r="I50" i="67" l="1"/>
  <c r="I66" i="67"/>
  <c r="I65" i="67"/>
  <c r="I37" i="67"/>
  <c r="I46" i="67"/>
  <c r="M30" i="67"/>
  <c r="L30" i="67"/>
  <c r="K30" i="67"/>
  <c r="M29" i="67" l="1"/>
  <c r="L29" i="67"/>
  <c r="J30" i="67"/>
  <c r="I30" i="67" s="1"/>
  <c r="K29" i="67"/>
  <c r="M27" i="67"/>
  <c r="L27" i="67"/>
  <c r="K27" i="67"/>
  <c r="J27" i="67"/>
  <c r="I29" i="67" l="1"/>
  <c r="I32" i="67" s="1"/>
  <c r="I27" i="67"/>
  <c r="M25" i="67"/>
  <c r="L25" i="67"/>
  <c r="K25" i="67"/>
  <c r="J25" i="67"/>
  <c r="M22" i="67"/>
  <c r="L22" i="67"/>
  <c r="K22" i="67"/>
  <c r="M19" i="67"/>
  <c r="L19" i="67"/>
  <c r="K19" i="67"/>
  <c r="L17" i="67"/>
  <c r="K17" i="67"/>
  <c r="L15" i="67"/>
  <c r="K15" i="67"/>
  <c r="M16" i="67" l="1"/>
  <c r="K16" i="67"/>
  <c r="L16" i="67"/>
  <c r="I15" i="67"/>
  <c r="I17" i="67"/>
  <c r="I25" i="67"/>
  <c r="I28" i="67" s="1"/>
  <c r="I80" i="98" l="1"/>
  <c r="I78" i="98"/>
  <c r="I77" i="98"/>
  <c r="I76" i="98"/>
  <c r="I75" i="98"/>
  <c r="I74" i="98"/>
  <c r="I73" i="98"/>
  <c r="I72" i="98"/>
  <c r="I71" i="98"/>
  <c r="I70" i="98"/>
  <c r="I69" i="98"/>
  <c r="I67" i="98"/>
  <c r="I66" i="98"/>
  <c r="I65" i="98"/>
  <c r="I63" i="98"/>
  <c r="I62" i="98"/>
  <c r="I61" i="98"/>
  <c r="I60" i="98"/>
  <c r="I58" i="98"/>
  <c r="I57" i="98"/>
  <c r="I56" i="98"/>
  <c r="I55" i="98"/>
  <c r="I54" i="98"/>
  <c r="I53" i="98"/>
  <c r="I51" i="98"/>
  <c r="I50" i="98"/>
  <c r="I49" i="98"/>
  <c r="I48" i="98"/>
  <c r="I47" i="98"/>
  <c r="I46" i="98"/>
  <c r="I45" i="98"/>
  <c r="I44" i="98"/>
  <c r="I43" i="98"/>
  <c r="I42" i="98"/>
  <c r="I41" i="98"/>
  <c r="I40" i="98"/>
  <c r="I39" i="98"/>
  <c r="I38" i="98"/>
  <c r="I37" i="98"/>
  <c r="I36" i="98"/>
  <c r="I35" i="98"/>
  <c r="I34" i="98"/>
  <c r="I33" i="98"/>
  <c r="I32" i="98"/>
  <c r="I31" i="98"/>
  <c r="I30" i="98"/>
  <c r="I29" i="98"/>
  <c r="I28" i="98"/>
  <c r="I27" i="98"/>
  <c r="I26" i="98"/>
  <c r="I25" i="98"/>
  <c r="I24" i="98"/>
  <c r="I23" i="98"/>
  <c r="I22" i="98"/>
  <c r="I21" i="98"/>
  <c r="I20" i="98"/>
  <c r="I19" i="98"/>
  <c r="I18" i="98"/>
  <c r="I17" i="98"/>
  <c r="I16" i="98"/>
  <c r="I15" i="98"/>
  <c r="I14" i="98"/>
  <c r="I13" i="98"/>
  <c r="I64" i="98" l="1"/>
  <c r="I79" i="98"/>
  <c r="I52" i="98"/>
  <c r="I68" i="98"/>
  <c r="M98" i="67" l="1"/>
  <c r="L98" i="67" l="1"/>
  <c r="K98" i="67" l="1"/>
  <c r="J98" i="67" l="1"/>
  <c r="L84" i="67" l="1"/>
  <c r="J88" i="67" l="1"/>
  <c r="M95" i="67" l="1"/>
  <c r="L95" i="67"/>
  <c r="K95" i="67"/>
  <c r="M92" i="67"/>
  <c r="L92" i="67"/>
  <c r="K92" i="67"/>
  <c r="M86" i="67"/>
  <c r="M83" i="67"/>
  <c r="K83" i="67"/>
  <c r="K90" i="67" l="1"/>
  <c r="L90" i="67"/>
  <c r="M90" i="67"/>
  <c r="L88" i="67"/>
  <c r="M88" i="67"/>
  <c r="K103" i="67"/>
  <c r="L103" i="67"/>
  <c r="M103" i="67"/>
  <c r="J95" i="67"/>
  <c r="I95" i="67" s="1"/>
  <c r="K88" i="67"/>
  <c r="J90" i="67"/>
  <c r="J103" i="67"/>
  <c r="J83" i="67"/>
  <c r="K86" i="67"/>
  <c r="J92" i="67"/>
  <c r="I92" i="67" s="1"/>
  <c r="I90" i="67" l="1"/>
  <c r="I88" i="67"/>
  <c r="I103" i="67"/>
  <c r="L86" i="67" l="1"/>
  <c r="J86" i="67"/>
  <c r="I86" i="67" l="1"/>
  <c r="M108" i="67" l="1"/>
  <c r="L108" i="67"/>
  <c r="K108" i="67"/>
  <c r="M94" i="67"/>
  <c r="L94" i="67"/>
  <c r="K94" i="67"/>
  <c r="J108" i="67" l="1"/>
  <c r="I108" i="67" s="1"/>
  <c r="J94" i="67"/>
  <c r="I94" i="67" s="1"/>
  <c r="M51" i="67" l="1"/>
  <c r="I51" i="67" s="1"/>
  <c r="I52" i="67" s="1"/>
  <c r="M107" i="67" l="1"/>
  <c r="L107" i="67"/>
  <c r="K107" i="67"/>
  <c r="M105" i="67"/>
  <c r="L105" i="67"/>
  <c r="K105" i="67"/>
  <c r="M85" i="67" l="1"/>
  <c r="L101" i="67"/>
  <c r="K101" i="67"/>
  <c r="M101" i="67"/>
  <c r="J101" i="67"/>
  <c r="J105" i="67"/>
  <c r="I105" i="67" s="1"/>
  <c r="I104" i="67" s="1"/>
  <c r="L85" i="67"/>
  <c r="K85" i="67" s="1"/>
  <c r="J85" i="67" s="1"/>
  <c r="I85" i="67" s="1"/>
  <c r="J107" i="67"/>
  <c r="I107" i="67" s="1"/>
  <c r="I101" i="67" l="1"/>
  <c r="I99" i="67" s="1"/>
  <c r="M93" i="67"/>
  <c r="M102" i="67" l="1"/>
  <c r="M104" i="67"/>
  <c r="M106" i="67"/>
  <c r="M91" i="67"/>
  <c r="M89" i="67"/>
  <c r="M99" i="67"/>
  <c r="K99" i="67"/>
  <c r="M87" i="67"/>
  <c r="L87" i="67"/>
  <c r="L106" i="67"/>
  <c r="K106" i="67" s="1"/>
  <c r="L93" i="67"/>
  <c r="K93" i="67" s="1"/>
  <c r="L99" i="67"/>
  <c r="L91" i="67"/>
  <c r="K91" i="67" s="1"/>
  <c r="L89" i="67"/>
  <c r="K89" i="67" s="1"/>
  <c r="K87" i="67"/>
  <c r="J87" i="67" s="1"/>
  <c r="I87" i="67" s="1"/>
  <c r="J91" i="67"/>
  <c r="J99" i="67"/>
  <c r="L104" i="67"/>
  <c r="K104" i="67" s="1"/>
  <c r="J104" i="67" s="1"/>
  <c r="J89" i="67"/>
  <c r="J93" i="67"/>
  <c r="J106" i="67"/>
  <c r="J19" i="67"/>
  <c r="I19" i="67" s="1"/>
  <c r="L102" i="67"/>
  <c r="K102" i="67" s="1"/>
  <c r="J102" i="67" s="1"/>
  <c r="M68" i="67"/>
  <c r="K68" i="67"/>
  <c r="L23" i="67"/>
  <c r="K23" i="67"/>
  <c r="I102" i="67" l="1"/>
  <c r="I91" i="67"/>
  <c r="I106" i="67"/>
  <c r="I93" i="67"/>
  <c r="I89" i="67"/>
  <c r="J68" i="67"/>
  <c r="I68" i="67" s="1"/>
  <c r="J23" i="67"/>
  <c r="J22" i="67"/>
  <c r="I22" i="67" s="1"/>
  <c r="I23" i="67" s="1"/>
  <c r="L68" i="67"/>
  <c r="I98" i="67" l="1"/>
  <c r="K18" i="67"/>
  <c r="L18" i="67"/>
  <c r="M18" i="67"/>
  <c r="M23" i="67" l="1"/>
  <c r="M36" i="67" l="1"/>
  <c r="L36" i="67"/>
  <c r="K36" i="67" l="1"/>
  <c r="J36" i="67" l="1"/>
  <c r="I36" i="67" s="1"/>
  <c r="L82" i="67" l="1"/>
  <c r="L83" i="67"/>
  <c r="I83" i="67" s="1"/>
  <c r="L81" i="67" l="1"/>
  <c r="M84" i="67" l="1"/>
  <c r="J84" i="67" l="1"/>
  <c r="K82" i="67"/>
  <c r="J82" i="67"/>
  <c r="K84" i="67"/>
  <c r="I84" i="67" l="1"/>
  <c r="I82" i="67" s="1"/>
  <c r="I81" i="67" s="1"/>
  <c r="J81" i="67"/>
  <c r="M82" i="67"/>
  <c r="K81" i="67"/>
  <c r="M81" i="67" l="1"/>
  <c r="L80" i="67" l="1"/>
  <c r="M80" i="67"/>
  <c r="J80" i="67" l="1"/>
  <c r="K80" i="67"/>
  <c r="M69" i="67" l="1"/>
  <c r="M75" i="67"/>
  <c r="M56" i="67" l="1"/>
  <c r="M61" i="67"/>
  <c r="M40" i="67"/>
  <c r="L75" i="67"/>
  <c r="L40" i="67"/>
  <c r="M42" i="67"/>
  <c r="M41" i="67"/>
  <c r="L61" i="67" l="1"/>
  <c r="M26" i="67"/>
  <c r="J75" i="67"/>
  <c r="L20" i="67"/>
  <c r="M20" i="67"/>
  <c r="L69" i="67"/>
  <c r="L56" i="67"/>
  <c r="K40" i="67"/>
  <c r="M31" i="67"/>
  <c r="M32" i="67"/>
  <c r="M21" i="67" l="1"/>
  <c r="M14" i="67" s="1"/>
  <c r="L21" i="67"/>
  <c r="L14" i="67" s="1"/>
  <c r="L41" i="67"/>
  <c r="L42" i="67"/>
  <c r="L26" i="67"/>
  <c r="L31" i="67"/>
  <c r="L32" i="67"/>
  <c r="K20" i="67"/>
  <c r="M28" i="67"/>
  <c r="K61" i="67"/>
  <c r="K21" i="67" l="1"/>
  <c r="K14" i="67" s="1"/>
  <c r="K69" i="67"/>
  <c r="K75" i="67"/>
  <c r="L28" i="67"/>
  <c r="J20" i="67"/>
  <c r="I20" i="67" s="1"/>
  <c r="I21" i="67" s="1"/>
  <c r="K56" i="67"/>
  <c r="I56" i="67" s="1"/>
  <c r="I64" i="67" s="1"/>
  <c r="J40" i="67"/>
  <c r="I40" i="67" s="1"/>
  <c r="K32" i="67"/>
  <c r="K31" i="67"/>
  <c r="K41" i="67"/>
  <c r="K42" i="67"/>
  <c r="K26" i="67"/>
  <c r="K28" i="67" l="1"/>
  <c r="J31" i="67"/>
  <c r="J32" i="67"/>
  <c r="J21" i="67"/>
  <c r="J42" i="67"/>
  <c r="J41" i="67"/>
  <c r="I41" i="67" s="1"/>
  <c r="J69" i="67"/>
  <c r="I69" i="67" s="1"/>
  <c r="I75" i="67" s="1"/>
  <c r="J61" i="67"/>
  <c r="I42" i="67"/>
  <c r="L54" i="67" l="1"/>
  <c r="J54" i="67"/>
  <c r="M33" i="67"/>
  <c r="K33" i="67"/>
  <c r="J34" i="67"/>
  <c r="J47" i="67"/>
  <c r="L33" i="67"/>
  <c r="J44" i="67"/>
  <c r="L47" i="67"/>
  <c r="M34" i="67"/>
  <c r="K47" i="67"/>
  <c r="K55" i="67"/>
  <c r="M47" i="67"/>
  <c r="L55" i="67"/>
  <c r="M55" i="67"/>
  <c r="M43" i="67"/>
  <c r="J43" i="67"/>
  <c r="K34" i="67"/>
  <c r="L44" i="67"/>
  <c r="L34" i="67"/>
  <c r="M54" i="67"/>
  <c r="K43" i="67"/>
  <c r="K54" i="67"/>
  <c r="L45" i="67"/>
  <c r="M44" i="67"/>
  <c r="J33" i="67"/>
  <c r="M35" i="67" l="1"/>
  <c r="I33" i="67"/>
  <c r="I35" i="67" s="1"/>
  <c r="L35" i="67"/>
  <c r="M45" i="67"/>
  <c r="L43" i="67"/>
  <c r="M52" i="67"/>
  <c r="K52" i="67"/>
  <c r="L52" i="67"/>
  <c r="J52" i="67"/>
  <c r="J55" i="67"/>
  <c r="K35" i="67"/>
  <c r="J45" i="67"/>
  <c r="K44" i="67"/>
  <c r="K45" i="67"/>
  <c r="J35" i="67" l="1"/>
  <c r="J18" i="67"/>
  <c r="J14" i="67" s="1"/>
  <c r="J67" i="67" l="1"/>
  <c r="M72" i="67"/>
  <c r="J60" i="67"/>
  <c r="J73" i="67"/>
  <c r="J77" i="67"/>
  <c r="M67" i="67"/>
  <c r="L78" i="67"/>
  <c r="L70" i="67"/>
  <c r="K72" i="67"/>
  <c r="J64" i="67"/>
  <c r="J70" i="67"/>
  <c r="K70" i="67"/>
  <c r="L60" i="67"/>
  <c r="M73" i="67"/>
  <c r="K64" i="67"/>
  <c r="K63" i="67"/>
  <c r="K71" i="67"/>
  <c r="M70" i="67"/>
  <c r="M63" i="67"/>
  <c r="L58" i="67"/>
  <c r="K62" i="67"/>
  <c r="J57" i="67"/>
  <c r="L71" i="67"/>
  <c r="L72" i="67"/>
  <c r="M24" i="67"/>
  <c r="M13" i="67" s="1"/>
  <c r="L77" i="67"/>
  <c r="J58" i="67"/>
  <c r="J71" i="67"/>
  <c r="J63" i="67"/>
  <c r="L62" i="67"/>
  <c r="J74" i="67"/>
  <c r="K78" i="67"/>
  <c r="M60" i="67"/>
  <c r="J72" i="67"/>
  <c r="J62" i="67"/>
  <c r="M78" i="67"/>
  <c r="M62" i="67"/>
  <c r="J79" i="67"/>
  <c r="K58" i="67"/>
  <c r="L79" i="67"/>
  <c r="K24" i="67"/>
  <c r="K13" i="67" s="1"/>
  <c r="K60" i="67"/>
  <c r="K73" i="67"/>
  <c r="L74" i="67"/>
  <c r="L67" i="67"/>
  <c r="M77" i="67"/>
  <c r="M74" i="67"/>
  <c r="M64" i="67"/>
  <c r="K77" i="67"/>
  <c r="M57" i="67"/>
  <c r="M71" i="67"/>
  <c r="M79" i="67"/>
  <c r="M58" i="67"/>
  <c r="L63" i="67"/>
  <c r="L73" i="67"/>
  <c r="K79" i="67"/>
  <c r="K74" i="67"/>
  <c r="L64" i="67"/>
  <c r="I79" i="67"/>
  <c r="K67" i="67"/>
  <c r="J78" i="67"/>
  <c r="L57" i="67"/>
  <c r="L24" i="67"/>
  <c r="L13" i="67" s="1"/>
  <c r="K57" i="67"/>
  <c r="I78" i="67" l="1"/>
  <c r="J16" i="67" l="1"/>
  <c r="I16" i="67" s="1"/>
  <c r="I18" i="67" s="1"/>
  <c r="I14" i="67" s="1"/>
  <c r="J26" i="67" l="1"/>
  <c r="J28" i="67" l="1"/>
  <c r="J24" i="67" l="1"/>
  <c r="I24" i="67" s="1"/>
  <c r="J13" i="67" l="1"/>
  <c r="I13" i="67" s="1"/>
</calcChain>
</file>

<file path=xl/comments1.xml><?xml version="1.0" encoding="utf-8"?>
<comments xmlns="http://schemas.openxmlformats.org/spreadsheetml/2006/main">
  <authors>
    <author>Автор</author>
  </authors>
  <commentList>
    <comment ref="AA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Вывоз ТБО ян-фев</t>
        </r>
      </text>
    </comment>
    <comment ref="AA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охр ян-март
</t>
        </r>
      </text>
    </comment>
    <comment ref="AA52" authorId="0">
      <text>
        <r>
          <rPr>
            <b/>
            <sz val="10"/>
            <color indexed="81"/>
            <rFont val="Tahoma"/>
            <family val="2"/>
            <charset val="204"/>
          </rPr>
          <t>Автор:</t>
        </r>
        <r>
          <rPr>
            <sz val="10"/>
            <color indexed="81"/>
            <rFont val="Tahoma"/>
            <family val="2"/>
            <charset val="204"/>
          </rPr>
          <t xml:space="preserve">
ян-май</t>
        </r>
      </text>
    </comment>
  </commentList>
</comments>
</file>

<file path=xl/sharedStrings.xml><?xml version="1.0" encoding="utf-8"?>
<sst xmlns="http://schemas.openxmlformats.org/spreadsheetml/2006/main" count="1487" uniqueCount="303">
  <si>
    <t>Руководитель учреждения</t>
  </si>
  <si>
    <t>(наименование бюджетного учреждения)</t>
  </si>
  <si>
    <t>КОДЫ</t>
  </si>
  <si>
    <t>по ОКПО</t>
  </si>
  <si>
    <t>по СРРПБС</t>
  </si>
  <si>
    <t>Единица измерения: руб.</t>
  </si>
  <si>
    <t>по ОКЕИ</t>
  </si>
  <si>
    <t>383</t>
  </si>
  <si>
    <t>Наименование статьи (подстатьи) классификации операций сектора государственного управления</t>
  </si>
  <si>
    <t>Код по бюджетной классификации Российской Федерации</t>
  </si>
  <si>
    <t>Сумма</t>
  </si>
  <si>
    <t xml:space="preserve">   В том числе по кварталам</t>
  </si>
  <si>
    <t>ППП</t>
  </si>
  <si>
    <t>Раздел</t>
  </si>
  <si>
    <t>Подраздел</t>
  </si>
  <si>
    <t>Целевая статья</t>
  </si>
  <si>
    <t>Вид расхода</t>
  </si>
  <si>
    <t>КОСГУ доп.классификация</t>
  </si>
  <si>
    <t>I</t>
  </si>
  <si>
    <t>II</t>
  </si>
  <si>
    <t>III</t>
  </si>
  <si>
    <t>IV</t>
  </si>
  <si>
    <t>Субвенции</t>
  </si>
  <si>
    <t>07</t>
  </si>
  <si>
    <t>02</t>
  </si>
  <si>
    <t>Заработная плата</t>
  </si>
  <si>
    <t>Иные выплаты, связанные с оплатой труда</t>
  </si>
  <si>
    <t>212.01</t>
  </si>
  <si>
    <t>Начисления на оплату труда</t>
  </si>
  <si>
    <t>ИТОГО</t>
  </si>
  <si>
    <t>Увеличение стоимости иных основных средств</t>
  </si>
  <si>
    <t>310.01</t>
  </si>
  <si>
    <t>Приобретение оборудования</t>
  </si>
  <si>
    <t>310.06</t>
  </si>
  <si>
    <t>ИТОГО 310</t>
  </si>
  <si>
    <t>Увеличение стоимости иных материальных запасов</t>
  </si>
  <si>
    <t>340.01</t>
  </si>
  <si>
    <t>ИТОГО 340</t>
  </si>
  <si>
    <t xml:space="preserve">Субсидии бюджетным учреждениям на финансовое обеспечение муниципального задания </t>
  </si>
  <si>
    <t>Иные услуги связи</t>
  </si>
  <si>
    <t>221.01</t>
  </si>
  <si>
    <t>Услуги интернет-провайдеров</t>
  </si>
  <si>
    <t>221.02</t>
  </si>
  <si>
    <t>Почтовые расходы</t>
  </si>
  <si>
    <t>221.03</t>
  </si>
  <si>
    <t>ИТОГО 221</t>
  </si>
  <si>
    <t>Оплата иных транспортных услуг</t>
  </si>
  <si>
    <t>222.01</t>
  </si>
  <si>
    <t>Оплата проезда по служебным командировкам</t>
  </si>
  <si>
    <t>222.02</t>
  </si>
  <si>
    <t>ИТОГО 222</t>
  </si>
  <si>
    <t>Оплата иных коммунальных услуг</t>
  </si>
  <si>
    <t>223.01</t>
  </si>
  <si>
    <t>Оплата потребления электроэнергии</t>
  </si>
  <si>
    <t>223.02</t>
  </si>
  <si>
    <t>Оплпта потребления газа</t>
  </si>
  <si>
    <t>223.03</t>
  </si>
  <si>
    <t>Оплата водоснабжения</t>
  </si>
  <si>
    <t>223.04</t>
  </si>
  <si>
    <t>Оплата услуг водоотведения</t>
  </si>
  <si>
    <t>223.05</t>
  </si>
  <si>
    <t>Оплата отопления, услуг по подогреву холодной воды</t>
  </si>
  <si>
    <t>223.06</t>
  </si>
  <si>
    <t>ИТОГО 223</t>
  </si>
  <si>
    <t>Иная арендная плата</t>
  </si>
  <si>
    <t>224.01</t>
  </si>
  <si>
    <t>Арендная плата за пользование транспортных средств</t>
  </si>
  <si>
    <t>224.02</t>
  </si>
  <si>
    <t>ИТОГО 224</t>
  </si>
  <si>
    <t>Оплата иных работ, услуг по содержанию имущества</t>
  </si>
  <si>
    <t>225.01</t>
  </si>
  <si>
    <t>Установка и монтаж локальных вычислительных сиситем, систем пожарной и охранной сигнализации, видеонаблюдения контроля доступа</t>
  </si>
  <si>
    <t>225.02</t>
  </si>
  <si>
    <t>Текущий ремонт нефинансовых активов</t>
  </si>
  <si>
    <t>225.03</t>
  </si>
  <si>
    <t>Капитальный ремонт и реставрация НФА</t>
  </si>
  <si>
    <t>225.04</t>
  </si>
  <si>
    <t>Содержание в чистоте помещений, зданий, дворов, иного имущества (в т.ч. уборка и вывоз мусора, дезинфекция)</t>
  </si>
  <si>
    <t>225.05</t>
  </si>
  <si>
    <t>Пусконаладочные работы, техобслуживание</t>
  </si>
  <si>
    <t>225.06</t>
  </si>
  <si>
    <t>ИТОГО 225</t>
  </si>
  <si>
    <t>Иные работы, услуги, относящиеся к прочим</t>
  </si>
  <si>
    <t>226.01</t>
  </si>
  <si>
    <t>Услуги по страхованию имущества, гражданской ответственности и здоровья</t>
  </si>
  <si>
    <t>226.02</t>
  </si>
  <si>
    <t>Услуги банка по доставке выплат льготникам за коммунальные услуги</t>
  </si>
  <si>
    <t>226.03</t>
  </si>
  <si>
    <t>Услуги по охране</t>
  </si>
  <si>
    <t>226.04</t>
  </si>
  <si>
    <t>Услуги по найму жилого помещения при служебных командировках</t>
  </si>
  <si>
    <t>226.05</t>
  </si>
  <si>
    <t>Услуги по пролведению инвентаризации и паспортизации зданий, сооружений, других основных средств</t>
  </si>
  <si>
    <t>226.06</t>
  </si>
  <si>
    <t>Услуги по предоставлению правовых баз</t>
  </si>
  <si>
    <t>226.07</t>
  </si>
  <si>
    <t>Услуги по обеспечению пожарной безопасности</t>
  </si>
  <si>
    <t>226.08</t>
  </si>
  <si>
    <t>Научно-исследовательские, опытно-конструкторские, опытно-технологические, геологоразведочные работы, услуги по проектированию, проектные и изыскательские работы</t>
  </si>
  <si>
    <t>226.09</t>
  </si>
  <si>
    <t>Услуги по проведению энергоаудита</t>
  </si>
  <si>
    <t>226.10</t>
  </si>
  <si>
    <t>Услуги по созданию информационной системы энергоснабжения</t>
  </si>
  <si>
    <t>226.11</t>
  </si>
  <si>
    <t>ИТОГО 226</t>
  </si>
  <si>
    <t>Иные прочие расходы</t>
  </si>
  <si>
    <t>290.01</t>
  </si>
  <si>
    <t>Уплата налогов</t>
  </si>
  <si>
    <t>290.02</t>
  </si>
  <si>
    <t>Поощрительные выплаты спортсменам победителям и призерам спортивных соревнований</t>
  </si>
  <si>
    <t>290.03</t>
  </si>
  <si>
    <t>ИТОГО 290</t>
  </si>
  <si>
    <t>Приобретение зданий, сооружений и нежилых помещений</t>
  </si>
  <si>
    <t>310.02</t>
  </si>
  <si>
    <t>Приобретение транспортных средств</t>
  </si>
  <si>
    <t>310.03</t>
  </si>
  <si>
    <t>Приобретение медицинского инструментария</t>
  </si>
  <si>
    <t>310.04</t>
  </si>
  <si>
    <t>Приобретение мебели</t>
  </si>
  <si>
    <t>310.05</t>
  </si>
  <si>
    <t>Приобретение (изготовление) оборудования</t>
  </si>
  <si>
    <t>Приобретение медикаментов</t>
  </si>
  <si>
    <t>340.02</t>
  </si>
  <si>
    <t>Приобретение продуктов питания</t>
  </si>
  <si>
    <t>340.03</t>
  </si>
  <si>
    <t>Приобретение ГСМ</t>
  </si>
  <si>
    <t>340.04</t>
  </si>
  <si>
    <t>Главный бухгалтер</t>
  </si>
  <si>
    <t>____________________________</t>
  </si>
  <si>
    <t>(подпись)</t>
  </si>
  <si>
    <t>(Ф.И.О.)</t>
  </si>
  <si>
    <t>Целевые субсидии</t>
  </si>
  <si>
    <t>ВСЕГО</t>
  </si>
  <si>
    <t>00</t>
  </si>
  <si>
    <t>Обеспечение питания в бюджетных учреждениях общего образования</t>
  </si>
  <si>
    <t>Здоровый школьник</t>
  </si>
  <si>
    <t>0326323</t>
  </si>
  <si>
    <t>0346330</t>
  </si>
  <si>
    <t>0346315</t>
  </si>
  <si>
    <t>0366332</t>
  </si>
  <si>
    <t>Выявление и поддержка одареных детей</t>
  </si>
  <si>
    <t>0336327</t>
  </si>
  <si>
    <t>КОСГУ</t>
  </si>
  <si>
    <t xml:space="preserve">СОГЛАСОВАНО </t>
  </si>
  <si>
    <t xml:space="preserve">УТВЕРЖДАЮ </t>
  </si>
  <si>
    <t>Начальник Управления Образования</t>
  </si>
  <si>
    <t>Гаспарьянц Н. Н.</t>
  </si>
  <si>
    <t xml:space="preserve">(подпись) </t>
  </si>
  <si>
    <t xml:space="preserve">(расшифровка подписи) </t>
  </si>
  <si>
    <t xml:space="preserve">"__" _______________ 20__ г. </t>
  </si>
  <si>
    <t>Субсидии бюджетным учреждениям на иные цели</t>
  </si>
  <si>
    <t>Строительство и реконструкция объектов теплоснабжения</t>
  </si>
  <si>
    <t>05</t>
  </si>
  <si>
    <t>0356331</t>
  </si>
  <si>
    <t>Энергосбережение и повышение энергетической эффективности</t>
  </si>
  <si>
    <t>Оплата инных работ, услуг по содержанию имущества</t>
  </si>
  <si>
    <t>04</t>
  </si>
  <si>
    <t>01</t>
  </si>
  <si>
    <t>1316031</t>
  </si>
  <si>
    <t>0322128</t>
  </si>
  <si>
    <t>Развитие энергосбережения и повышение энергоэффективности</t>
  </si>
  <si>
    <t>1316032</t>
  </si>
  <si>
    <t xml:space="preserve">Обеспечение противопожарной безопасности </t>
  </si>
  <si>
    <t>0396334</t>
  </si>
  <si>
    <t xml:space="preserve">Мероприятия по устранению недостатков антитеррористической защищенности </t>
  </si>
  <si>
    <t>03</t>
  </si>
  <si>
    <t>14</t>
  </si>
  <si>
    <t>0216221</t>
  </si>
  <si>
    <t>Модернизация муниципальной системы общего образования</t>
  </si>
  <si>
    <t>0326337</t>
  </si>
  <si>
    <t>Обеспечение общедоступности образования для лиц с ограниченными возможностями</t>
  </si>
  <si>
    <t>_________________________________</t>
  </si>
  <si>
    <t>10</t>
  </si>
  <si>
    <t>0342227</t>
  </si>
  <si>
    <t>Кибирова Л. Р.</t>
  </si>
  <si>
    <t>0312124</t>
  </si>
  <si>
    <t>0346329</t>
  </si>
  <si>
    <t>ИТОГО 210</t>
  </si>
  <si>
    <t>МБОУ ООШ ст. Черноярской</t>
  </si>
  <si>
    <t>Здоровый школьник (лагерь)</t>
  </si>
  <si>
    <t>Обеспечение питания в бюджетных учреждениях общего образования (питание)</t>
  </si>
  <si>
    <t>Бюджетная смета на 2016 год</t>
  </si>
  <si>
    <t>0320163230</t>
  </si>
  <si>
    <t>0330163270</t>
  </si>
  <si>
    <t>0340163330</t>
  </si>
  <si>
    <t>0390163340</t>
  </si>
  <si>
    <t>0340122270</t>
  </si>
  <si>
    <t>0210162210</t>
  </si>
  <si>
    <t>0320263370</t>
  </si>
  <si>
    <t>1320160320</t>
  </si>
  <si>
    <t>1310160310</t>
  </si>
  <si>
    <t>0350163310</t>
  </si>
  <si>
    <t>0320121280</t>
  </si>
  <si>
    <t>0360163380</t>
  </si>
  <si>
    <t>Р.236.2128/211</t>
  </si>
  <si>
    <t>Р.236.2128/213</t>
  </si>
  <si>
    <t>Р.236.2128/310</t>
  </si>
  <si>
    <t>М211</t>
  </si>
  <si>
    <t>М213</t>
  </si>
  <si>
    <t>М221.01</t>
  </si>
  <si>
    <t>М221.02</t>
  </si>
  <si>
    <t>М222.01</t>
  </si>
  <si>
    <t>М222.02</t>
  </si>
  <si>
    <t>М223.01</t>
  </si>
  <si>
    <t>М223.02</t>
  </si>
  <si>
    <t>М223.03</t>
  </si>
  <si>
    <t>М223.04</t>
  </si>
  <si>
    <t>М223.05</t>
  </si>
  <si>
    <t>М223.06</t>
  </si>
  <si>
    <t>М225.01</t>
  </si>
  <si>
    <t>М225.03</t>
  </si>
  <si>
    <t>М225.05</t>
  </si>
  <si>
    <t>М225.06</t>
  </si>
  <si>
    <t>М226.01</t>
  </si>
  <si>
    <t>М226.04</t>
  </si>
  <si>
    <t>М310.01</t>
  </si>
  <si>
    <t>Р.236.2128/221</t>
  </si>
  <si>
    <t>в том числе кредиторская задолженность</t>
  </si>
  <si>
    <t xml:space="preserve">   В том числе по месяцам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</si>
  <si>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</si>
  <si>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</si>
  <si>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</si>
  <si>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</si>
  <si>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</si>
  <si>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</si>
  <si>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</si>
  <si>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</si>
  <si>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</si>
  <si>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</si>
  <si>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</si>
  <si>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</si>
  <si>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200</t>
  </si>
  <si>
    <t>Субсидии на финансовое обеспечение муниципального задания</t>
  </si>
  <si>
    <t>2019 Итоговые</t>
  </si>
  <si>
    <t>2020   Итоговые</t>
  </si>
  <si>
    <t>2021     Итоговые</t>
  </si>
  <si>
    <t>ИТОГО 227</t>
  </si>
  <si>
    <t>М227</t>
  </si>
  <si>
    <t>М346</t>
  </si>
  <si>
    <t>М344</t>
  </si>
  <si>
    <t>М341</t>
  </si>
  <si>
    <t>М291</t>
  </si>
  <si>
    <t>М349</t>
  </si>
  <si>
    <t xml:space="preserve"> Увеличение стоимости прочих оборотных запасов (материалов)</t>
  </si>
  <si>
    <t xml:space="preserve"> Увеличение стоимости прочих оборотных запасов однократного применения</t>
  </si>
  <si>
    <t xml:space="preserve"> Увеличение стоимости лекарственных препаратов и материалов, применяемых в медицинских целях</t>
  </si>
  <si>
    <t>Стройматериалы</t>
  </si>
  <si>
    <t>Увеличение стоимости прочих оборотных запасов (материалов)</t>
  </si>
  <si>
    <t>М343</t>
  </si>
  <si>
    <t>Увеличение стоимости горюче-смазочных материалов</t>
  </si>
  <si>
    <t>Налоги, пошлины и сборы</t>
  </si>
  <si>
    <t>Страхование имущества, гражданской ответственности и здоровья</t>
  </si>
  <si>
    <t>Обеспечение деятельности общеобразовательных учреждений  за счет местного бюджета</t>
  </si>
  <si>
    <t xml:space="preserve">             </t>
  </si>
  <si>
    <t>ИТОГО 266</t>
  </si>
  <si>
    <t>Р.236.2128/266</t>
  </si>
  <si>
    <t>Р.236.2128/346</t>
  </si>
  <si>
    <t>М266</t>
  </si>
  <si>
    <t>М342</t>
  </si>
  <si>
    <t>Р.236.2227/342</t>
  </si>
  <si>
    <t>Выплата пособий на первые три дня временной нетрудоспособности</t>
  </si>
  <si>
    <t>1410160410</t>
  </si>
  <si>
    <t>544</t>
  </si>
  <si>
    <t>611</t>
  </si>
  <si>
    <t>М262</t>
  </si>
  <si>
    <t>Пособия по социальной помощи населению</t>
  </si>
  <si>
    <t>1300160320</t>
  </si>
  <si>
    <t>Расходы на обеспечение выплат ежемесячного денежного вознаграждения за классное руководство педагогическим работникам</t>
  </si>
  <si>
    <t>0320153030</t>
  </si>
  <si>
    <t>612</t>
  </si>
  <si>
    <t>Расходы на реализацию мероприятий по организации бесплатного питания обучающихся,получающих начальное общее образование</t>
  </si>
  <si>
    <t>Бюджетная смета на 2021 год</t>
  </si>
  <si>
    <t>15001L0273</t>
  </si>
  <si>
    <t xml:space="preserve">"11" января 2021 г. </t>
  </si>
  <si>
    <t>М226.06</t>
  </si>
  <si>
    <t>Обеспечение выплат ежемесячного денежного вознаграждения за классное руководство педагогическим работникам</t>
  </si>
  <si>
    <t>Организации бесплатного питания обучающихся,</t>
  </si>
  <si>
    <t>Профилактика детского дорожно-транспортного травматизма, формирование у детей навыков безопасного поведения на дорогах</t>
  </si>
  <si>
    <t>1900161640</t>
  </si>
  <si>
    <t>Мероприятие в рамках государственной программы РФ "Доступная среда"</t>
  </si>
  <si>
    <t>Расходы на реализацию мероприятий в рамках гос программы "Доступная среда"</t>
  </si>
  <si>
    <t>Муниципальное бюджетное общеобразовательное учреждение - средняя общеобразовательная школа №5 Моздока РСО-Алания</t>
  </si>
  <si>
    <t>0370163310</t>
  </si>
  <si>
    <t>0340163270</t>
  </si>
  <si>
    <t>0380163340</t>
  </si>
  <si>
    <t>0350163300</t>
  </si>
  <si>
    <t>0350122270</t>
  </si>
  <si>
    <t>21-53030-00000-00000</t>
  </si>
  <si>
    <t>21-53040-00000-00002</t>
  </si>
  <si>
    <t>03501R3040</t>
  </si>
  <si>
    <t>М292</t>
  </si>
  <si>
    <t>Пени за несвоевременную уплату налогов</t>
  </si>
  <si>
    <t>Увеличение стоимости материальных запасов</t>
  </si>
  <si>
    <t>Р.236.2128/344</t>
  </si>
  <si>
    <t>Увеличение стоимости строительных материалов</t>
  </si>
  <si>
    <t>Субвенция</t>
  </si>
  <si>
    <t>М212.02</t>
  </si>
  <si>
    <t>М295</t>
  </si>
  <si>
    <t>Расходы на организацию бесплатного горячего питания обучающихся из семей признаных малоимущими,и обучающиеся с ограниченными возможностями здоровья получающих основное общее и среднее общее образование в муниципальных образовательных организациях</t>
  </si>
  <si>
    <t>0350110484</t>
  </si>
  <si>
    <t>Р.236.1048/226</t>
  </si>
  <si>
    <t xml:space="preserve">Штрафы </t>
  </si>
  <si>
    <t>Командировачные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</si>
</sst>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0">
    <xf numFmtId="0" fontId="0" fillId="0" borderId="0" xfId="0"/>
    <xf numFmtId="0" fontId="2" fillId="0" borderId="0" xfId="0" applyFont="1"/>
    <xf numFmtId="0" fontId="4" fillId="0" borderId="0" xfId="1" applyFont="1" applyFill="1"/>
    <xf numFmtId="0" fontId="6" fillId="0" borderId="0" xfId="1" applyFont="1" applyFill="1" applyAlignment="1">
      <alignment vertical="top"/>
    </xf>
    <xf numFmtId="0" fontId="6" fillId="0" borderId="0" xfId="1" applyFont="1" applyFill="1"/>
    <xf numFmtId="0" fontId="7" fillId="0" borderId="0" xfId="1" applyFont="1" applyFill="1"/>
    <xf numFmtId="0" fontId="8" fillId="0" borderId="0" xfId="1" applyFont="1" applyFill="1" applyAlignment="1">
      <alignment horizontal="left"/>
    </xf>
    <xf numFmtId="0" fontId="6" fillId="0" borderId="1" xfId="1" applyFont="1" applyFill="1" applyBorder="1"/>
    <xf numFmtId="0" fontId="11" fillId="0" borderId="0" xfId="1" applyFont="1" applyFill="1"/>
    <xf numFmtId="0" fontId="5" fillId="0" borderId="0" xfId="1" applyFont="1" applyFill="1" applyAlignment="1">
      <alignment horizontal="left"/>
    </xf>
    <xf numFmtId="0" fontId="6" fillId="0" borderId="0" xfId="1" applyFont="1" applyFill="1" applyAlignment="1">
      <alignment horizontal="right"/>
    </xf>
    <xf numFmtId="0" fontId="5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0" fontId="6" fillId="0" borderId="0" xfId="1" applyFont="1" applyFill="1" applyBorder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2" xfId="0" applyFont="1" applyBorder="1" applyAlignment="1">
      <alignment horizontal="center" vertical="top" wrapText="1"/>
    </xf>
    <xf numFmtId="0" fontId="13" fillId="3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top"/>
    </xf>
    <xf numFmtId="49" fontId="14" fillId="3" borderId="2" xfId="0" applyNumberFormat="1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left" vertical="top"/>
    </xf>
    <xf numFmtId="2" fontId="13" fillId="0" borderId="0" xfId="0" applyNumberFormat="1" applyFont="1"/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13" fillId="5" borderId="0" xfId="0" applyFont="1" applyFill="1"/>
    <xf numFmtId="0" fontId="13" fillId="2" borderId="0" xfId="0" applyFont="1" applyFill="1"/>
    <xf numFmtId="0" fontId="14" fillId="6" borderId="2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/>
    </xf>
    <xf numFmtId="49" fontId="14" fillId="6" borderId="2" xfId="0" applyNumberFormat="1" applyFont="1" applyFill="1" applyBorder="1" applyAlignment="1">
      <alignment horizontal="center" vertical="top"/>
    </xf>
    <xf numFmtId="0" fontId="13" fillId="6" borderId="2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horizontal="center" vertical="center" wrapText="1"/>
    </xf>
    <xf numFmtId="0" fontId="13" fillId="3" borderId="0" xfId="0" applyFont="1" applyFill="1"/>
    <xf numFmtId="0" fontId="14" fillId="3" borderId="2" xfId="0" applyFont="1" applyFill="1" applyBorder="1" applyAlignment="1">
      <alignment vertical="top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top" wrapText="1"/>
    </xf>
    <xf numFmtId="0" fontId="14" fillId="8" borderId="2" xfId="0" applyFont="1" applyFill="1" applyBorder="1" applyAlignment="1">
      <alignment horizontal="center" vertical="top"/>
    </xf>
    <xf numFmtId="49" fontId="14" fillId="8" borderId="2" xfId="0" applyNumberFormat="1" applyFont="1" applyFill="1" applyBorder="1" applyAlignment="1">
      <alignment horizontal="center" vertical="top"/>
    </xf>
    <xf numFmtId="0" fontId="13" fillId="8" borderId="2" xfId="0" applyFont="1" applyFill="1" applyBorder="1" applyAlignment="1">
      <alignment horizontal="center" vertical="top" wrapText="1"/>
    </xf>
    <xf numFmtId="0" fontId="13" fillId="7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/>
    </xf>
    <xf numFmtId="0" fontId="14" fillId="9" borderId="2" xfId="0" applyFont="1" applyFill="1" applyBorder="1" applyAlignment="1">
      <alignment horizontal="right" vertical="top" wrapText="1"/>
    </xf>
    <xf numFmtId="0" fontId="14" fillId="9" borderId="2" xfId="0" applyFont="1" applyFill="1" applyBorder="1" applyAlignment="1">
      <alignment horizontal="center" vertical="top"/>
    </xf>
    <xf numFmtId="49" fontId="14" fillId="9" borderId="2" xfId="0" applyNumberFormat="1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left" vertical="top"/>
    </xf>
    <xf numFmtId="0" fontId="14" fillId="8" borderId="2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vertical="top"/>
    </xf>
    <xf numFmtId="0" fontId="15" fillId="9" borderId="2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vertical="top"/>
    </xf>
    <xf numFmtId="0" fontId="13" fillId="9" borderId="2" xfId="0" applyFont="1" applyFill="1" applyBorder="1" applyAlignment="1">
      <alignment horizontal="left" vertical="top" wrapText="1"/>
    </xf>
    <xf numFmtId="0" fontId="13" fillId="0" borderId="0" xfId="0" applyFont="1" applyFill="1"/>
    <xf numFmtId="0" fontId="14" fillId="9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4" fillId="6" borderId="2" xfId="0" applyNumberFormat="1" applyFont="1" applyFill="1" applyBorder="1" applyAlignment="1">
      <alignment horizontal="center" vertical="top" wrapText="1"/>
    </xf>
    <xf numFmtId="4" fontId="13" fillId="0" borderId="2" xfId="0" applyNumberFormat="1" applyFont="1" applyFill="1" applyBorder="1" applyAlignment="1">
      <alignment horizontal="center" vertical="top" wrapText="1"/>
    </xf>
    <xf numFmtId="4" fontId="14" fillId="9" borderId="2" xfId="0" applyNumberFormat="1" applyFont="1" applyFill="1" applyBorder="1" applyAlignment="1">
      <alignment horizontal="center" vertical="center"/>
    </xf>
    <xf numFmtId="4" fontId="14" fillId="9" borderId="2" xfId="0" applyNumberFormat="1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vertical="top"/>
    </xf>
    <xf numFmtId="4" fontId="14" fillId="9" borderId="2" xfId="0" applyNumberFormat="1" applyFont="1" applyFill="1" applyBorder="1" applyAlignment="1">
      <alignment vertical="top"/>
    </xf>
    <xf numFmtId="4" fontId="13" fillId="0" borderId="2" xfId="0" applyNumberFormat="1" applyFont="1" applyBorder="1" applyAlignment="1">
      <alignment vertical="top"/>
    </xf>
    <xf numFmtId="4" fontId="13" fillId="0" borderId="2" xfId="0" applyNumberFormat="1" applyFont="1" applyFill="1" applyBorder="1" applyAlignment="1">
      <alignment vertical="top"/>
    </xf>
    <xf numFmtId="4" fontId="13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4" fontId="4" fillId="0" borderId="0" xfId="1" applyNumberFormat="1" applyFont="1" applyFill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6" fillId="0" borderId="0" xfId="1" applyNumberFormat="1" applyFont="1" applyFill="1"/>
    <xf numFmtId="4" fontId="2" fillId="0" borderId="0" xfId="0" applyNumberFormat="1" applyFont="1"/>
    <xf numFmtId="4" fontId="6" fillId="0" borderId="0" xfId="1" applyNumberFormat="1" applyFont="1" applyFill="1" applyBorder="1" applyAlignment="1">
      <alignment horizontal="center"/>
    </xf>
    <xf numFmtId="4" fontId="12" fillId="0" borderId="2" xfId="0" applyNumberFormat="1" applyFont="1" applyBorder="1" applyAlignment="1">
      <alignment horizontal="right"/>
    </xf>
    <xf numFmtId="4" fontId="4" fillId="0" borderId="2" xfId="1" applyNumberFormat="1" applyFont="1" applyFill="1" applyBorder="1" applyAlignment="1">
      <alignment horizontal="center"/>
    </xf>
    <xf numFmtId="4" fontId="5" fillId="0" borderId="0" xfId="1" applyNumberFormat="1" applyFont="1" applyFill="1" applyAlignment="1">
      <alignment vertical="top"/>
    </xf>
    <xf numFmtId="4" fontId="13" fillId="0" borderId="0" xfId="0" applyNumberFormat="1" applyFont="1"/>
    <xf numFmtId="4" fontId="6" fillId="0" borderId="0" xfId="0" applyNumberFormat="1" applyFont="1" applyBorder="1" applyAlignment="1">
      <alignment horizontal="right"/>
    </xf>
    <xf numFmtId="4" fontId="6" fillId="0" borderId="2" xfId="1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top"/>
    </xf>
    <xf numFmtId="4" fontId="14" fillId="9" borderId="2" xfId="0" applyNumberFormat="1" applyFont="1" applyFill="1" applyBorder="1" applyAlignment="1">
      <alignment horizontal="center" vertical="top"/>
    </xf>
    <xf numFmtId="4" fontId="14" fillId="3" borderId="2" xfId="0" applyNumberFormat="1" applyFont="1" applyFill="1" applyBorder="1" applyAlignment="1">
      <alignment horizontal="center" vertical="top"/>
    </xf>
    <xf numFmtId="4" fontId="13" fillId="3" borderId="2" xfId="0" applyNumberFormat="1" applyFont="1" applyFill="1" applyBorder="1" applyAlignment="1">
      <alignment vertical="top"/>
    </xf>
    <xf numFmtId="4" fontId="13" fillId="0" borderId="0" xfId="0" applyNumberFormat="1" applyFont="1" applyAlignment="1">
      <alignment vertical="top"/>
    </xf>
    <xf numFmtId="4" fontId="14" fillId="0" borderId="0" xfId="0" applyNumberFormat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2" fontId="13" fillId="0" borderId="0" xfId="0" applyNumberFormat="1" applyFont="1" applyAlignment="1">
      <alignment horizontal="center" vertical="center" wrapText="1"/>
    </xf>
    <xf numFmtId="0" fontId="17" fillId="0" borderId="0" xfId="0" applyFont="1"/>
    <xf numFmtId="4" fontId="13" fillId="8" borderId="2" xfId="0" applyNumberFormat="1" applyFont="1" applyFill="1" applyBorder="1" applyAlignment="1">
      <alignment horizontal="center" vertical="top" wrapText="1"/>
    </xf>
    <xf numFmtId="4" fontId="13" fillId="9" borderId="2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0" fontId="6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164" fontId="4" fillId="2" borderId="2" xfId="0" applyNumberFormat="1" applyFont="1" applyFill="1" applyBorder="1" applyAlignment="1">
      <alignment vertical="top"/>
    </xf>
    <xf numFmtId="2" fontId="4" fillId="2" borderId="2" xfId="0" applyNumberFormat="1" applyFont="1" applyFill="1" applyBorder="1" applyAlignment="1">
      <alignment vertical="top"/>
    </xf>
    <xf numFmtId="0" fontId="19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/>
    </xf>
    <xf numFmtId="49" fontId="4" fillId="5" borderId="2" xfId="0" applyNumberFormat="1" applyFont="1" applyFill="1" applyBorder="1" applyAlignment="1">
      <alignment horizontal="center" vertical="top"/>
    </xf>
    <xf numFmtId="0" fontId="4" fillId="5" borderId="2" xfId="0" applyFont="1" applyFill="1" applyBorder="1" applyAlignment="1">
      <alignment vertical="top"/>
    </xf>
    <xf numFmtId="164" fontId="4" fillId="5" borderId="2" xfId="0" applyNumberFormat="1" applyFont="1" applyFill="1" applyBorder="1" applyAlignment="1">
      <alignment vertical="top"/>
    </xf>
    <xf numFmtId="164" fontId="6" fillId="0" borderId="2" xfId="0" applyNumberFormat="1" applyFont="1" applyBorder="1" applyAlignment="1">
      <alignment vertical="top"/>
    </xf>
    <xf numFmtId="2" fontId="6" fillId="0" borderId="2" xfId="0" applyNumberFormat="1" applyFont="1" applyBorder="1" applyAlignment="1">
      <alignment vertical="top"/>
    </xf>
    <xf numFmtId="2" fontId="4" fillId="5" borderId="2" xfId="0" applyNumberFormat="1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6" fillId="5" borderId="2" xfId="0" applyFont="1" applyFill="1" applyBorder="1" applyAlignment="1">
      <alignment horizontal="left" vertical="top" wrapText="1"/>
    </xf>
    <xf numFmtId="0" fontId="6" fillId="5" borderId="0" xfId="0" applyFont="1" applyFill="1"/>
    <xf numFmtId="0" fontId="4" fillId="0" borderId="2" xfId="0" applyFont="1" applyFill="1" applyBorder="1" applyAlignment="1">
      <alignment vertical="top"/>
    </xf>
    <xf numFmtId="164" fontId="4" fillId="0" borderId="2" xfId="0" applyNumberFormat="1" applyFont="1" applyFill="1" applyBorder="1" applyAlignment="1">
      <alignment vertical="top"/>
    </xf>
    <xf numFmtId="2" fontId="4" fillId="0" borderId="2" xfId="0" applyNumberFormat="1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 wrapText="1"/>
    </xf>
    <xf numFmtId="0" fontId="6" fillId="2" borderId="0" xfId="0" applyFont="1" applyFill="1"/>
    <xf numFmtId="0" fontId="4" fillId="5" borderId="2" xfId="0" applyFont="1" applyFill="1" applyBorder="1" applyAlignment="1">
      <alignment horizontal="left" vertical="top" wrapText="1"/>
    </xf>
    <xf numFmtId="0" fontId="6" fillId="3" borderId="0" xfId="0" applyFont="1" applyFill="1"/>
    <xf numFmtId="0" fontId="4" fillId="3" borderId="2" xfId="0" applyFont="1" applyFill="1" applyBorder="1" applyAlignment="1">
      <alignment vertical="top"/>
    </xf>
    <xf numFmtId="164" fontId="6" fillId="3" borderId="2" xfId="0" applyNumberFormat="1" applyFont="1" applyFill="1" applyBorder="1" applyAlignment="1">
      <alignment vertical="top"/>
    </xf>
    <xf numFmtId="2" fontId="6" fillId="3" borderId="2" xfId="0" applyNumberFormat="1" applyFont="1" applyFill="1" applyBorder="1" applyAlignment="1">
      <alignment vertical="top"/>
    </xf>
    <xf numFmtId="0" fontId="18" fillId="2" borderId="2" xfId="0" applyFont="1" applyFill="1" applyBorder="1" applyAlignment="1">
      <alignment horizontal="center" vertical="top"/>
    </xf>
    <xf numFmtId="49" fontId="18" fillId="2" borderId="2" xfId="0" applyNumberFormat="1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right" vertical="top" wrapText="1"/>
    </xf>
    <xf numFmtId="0" fontId="18" fillId="4" borderId="2" xfId="0" applyFont="1" applyFill="1" applyBorder="1" applyAlignment="1">
      <alignment horizontal="center" vertical="top"/>
    </xf>
    <xf numFmtId="49" fontId="18" fillId="4" borderId="2" xfId="0" applyNumberFormat="1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top"/>
    </xf>
    <xf numFmtId="49" fontId="4" fillId="6" borderId="2" xfId="0" applyNumberFormat="1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Border="1" applyAlignment="1">
      <alignment vertical="top"/>
    </xf>
    <xf numFmtId="4" fontId="17" fillId="0" borderId="2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/>
    </xf>
    <xf numFmtId="0" fontId="6" fillId="0" borderId="0" xfId="0" applyFont="1" applyFill="1"/>
    <xf numFmtId="164" fontId="4" fillId="0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4" fontId="18" fillId="2" borderId="2" xfId="0" applyNumberFormat="1" applyFont="1" applyFill="1" applyBorder="1" applyAlignment="1">
      <alignment horizontal="center" vertical="top" wrapText="1"/>
    </xf>
    <xf numFmtId="4" fontId="18" fillId="4" borderId="2" xfId="0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right" vertical="top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/>
    <xf numFmtId="2" fontId="17" fillId="0" borderId="0" xfId="0" applyNumberFormat="1" applyFont="1"/>
    <xf numFmtId="3" fontId="6" fillId="0" borderId="2" xfId="0" applyNumberFormat="1" applyFont="1" applyBorder="1" applyAlignment="1">
      <alignment horizontal="right" vertical="top"/>
    </xf>
    <xf numFmtId="4" fontId="6" fillId="0" borderId="2" xfId="1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4" fontId="6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" fontId="4" fillId="6" borderId="2" xfId="0" applyNumberFormat="1" applyFont="1" applyFill="1" applyBorder="1" applyAlignment="1">
      <alignment horizontal="center" vertical="top" wrapText="1"/>
    </xf>
    <xf numFmtId="2" fontId="6" fillId="6" borderId="0" xfId="0" applyNumberFormat="1" applyFont="1" applyFill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top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1" applyFont="1" applyFill="1" applyAlignment="1">
      <alignment vertical="top"/>
    </xf>
    <xf numFmtId="1" fontId="11" fillId="0" borderId="0" xfId="1" applyNumberFormat="1" applyFont="1" applyFill="1"/>
    <xf numFmtId="1" fontId="11" fillId="0" borderId="0" xfId="1" applyNumberFormat="1" applyFont="1" applyFill="1" applyAlignment="1">
      <alignment horizontal="left"/>
    </xf>
    <xf numFmtId="1" fontId="11" fillId="0" borderId="0" xfId="1" applyNumberFormat="1" applyFont="1" applyFill="1" applyBorder="1"/>
    <xf numFmtId="0" fontId="20" fillId="0" borderId="2" xfId="0" applyFont="1" applyFill="1" applyBorder="1" applyAlignment="1">
      <alignment horizontal="left" vertical="top" wrapText="1"/>
    </xf>
    <xf numFmtId="0" fontId="21" fillId="0" borderId="0" xfId="1" applyFont="1" applyFill="1"/>
    <xf numFmtId="0" fontId="11" fillId="0" borderId="0" xfId="1" applyFont="1" applyFill="1" applyAlignment="1">
      <alignment horizontal="left"/>
    </xf>
    <xf numFmtId="3" fontId="11" fillId="0" borderId="0" xfId="1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1" fontId="11" fillId="0" borderId="0" xfId="1" applyNumberFormat="1" applyFont="1" applyFill="1" applyAlignment="1">
      <alignment horizontal="right"/>
    </xf>
    <xf numFmtId="3" fontId="11" fillId="0" borderId="2" xfId="0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1" fontId="11" fillId="0" borderId="0" xfId="1" applyNumberFormat="1" applyFont="1" applyFill="1" applyAlignment="1">
      <alignment vertical="top"/>
    </xf>
    <xf numFmtId="0" fontId="16" fillId="0" borderId="0" xfId="0" applyFont="1" applyFill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top" wrapText="1"/>
    </xf>
    <xf numFmtId="0" fontId="11" fillId="10" borderId="2" xfId="0" applyFont="1" applyFill="1" applyBorder="1" applyAlignment="1">
      <alignment horizontal="left" vertical="top" wrapText="1"/>
    </xf>
    <xf numFmtId="1" fontId="11" fillId="10" borderId="2" xfId="0" applyNumberFormat="1" applyFont="1" applyFill="1" applyBorder="1" applyAlignment="1">
      <alignment horizontal="center" vertical="top"/>
    </xf>
    <xf numFmtId="2" fontId="11" fillId="10" borderId="2" xfId="0" applyNumberFormat="1" applyFont="1" applyFill="1" applyBorder="1" applyAlignment="1">
      <alignment horizontal="center" vertical="top"/>
    </xf>
    <xf numFmtId="1" fontId="11" fillId="10" borderId="2" xfId="0" applyNumberFormat="1" applyFont="1" applyFill="1" applyBorder="1" applyAlignment="1">
      <alignment horizontal="center" vertical="top" wrapText="1"/>
    </xf>
    <xf numFmtId="3" fontId="11" fillId="10" borderId="2" xfId="0" applyNumberFormat="1" applyFont="1" applyFill="1" applyBorder="1" applyAlignment="1">
      <alignment horizontal="center" vertical="center" wrapText="1"/>
    </xf>
    <xf numFmtId="4" fontId="11" fillId="10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11" borderId="2" xfId="0" applyFont="1" applyFill="1" applyBorder="1" applyAlignment="1">
      <alignment horizontal="left" vertical="top" wrapText="1"/>
    </xf>
    <xf numFmtId="1" fontId="11" fillId="11" borderId="2" xfId="0" applyNumberFormat="1" applyFont="1" applyFill="1" applyBorder="1" applyAlignment="1">
      <alignment horizontal="center" vertical="top"/>
    </xf>
    <xf numFmtId="2" fontId="11" fillId="11" borderId="2" xfId="0" applyNumberFormat="1" applyFont="1" applyFill="1" applyBorder="1" applyAlignment="1">
      <alignment horizontal="center" vertical="top"/>
    </xf>
    <xf numFmtId="1" fontId="11" fillId="11" borderId="2" xfId="0" applyNumberFormat="1" applyFont="1" applyFill="1" applyBorder="1" applyAlignment="1">
      <alignment horizontal="center" vertical="top" wrapText="1"/>
    </xf>
    <xf numFmtId="3" fontId="11" fillId="11" borderId="2" xfId="0" applyNumberFormat="1" applyFont="1" applyFill="1" applyBorder="1" applyAlignment="1">
      <alignment horizontal="center" vertical="center" wrapText="1"/>
    </xf>
    <xf numFmtId="4" fontId="11" fillId="11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top" wrapText="1"/>
    </xf>
    <xf numFmtId="1" fontId="11" fillId="2" borderId="2" xfId="0" applyNumberFormat="1" applyFont="1" applyFill="1" applyBorder="1" applyAlignment="1">
      <alignment horizontal="center" vertical="top"/>
    </xf>
    <xf numFmtId="2" fontId="11" fillId="2" borderId="2" xfId="0" applyNumberFormat="1" applyFont="1" applyFill="1" applyBorder="1" applyAlignment="1">
      <alignment horizontal="center" vertical="top"/>
    </xf>
    <xf numFmtId="1" fontId="11" fillId="2" borderId="2" xfId="0" applyNumberFormat="1" applyFont="1" applyFill="1" applyBorder="1" applyAlignment="1">
      <alignment horizontal="center" vertical="top" wrapText="1"/>
    </xf>
    <xf numFmtId="3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1" fontId="11" fillId="0" borderId="2" xfId="0" applyNumberFormat="1" applyFont="1" applyFill="1" applyBorder="1" applyAlignment="1">
      <alignment horizontal="center" vertical="top"/>
    </xf>
    <xf numFmtId="2" fontId="11" fillId="0" borderId="2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left" vertical="top"/>
    </xf>
    <xf numFmtId="3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right" vertical="top" wrapText="1"/>
    </xf>
    <xf numFmtId="1" fontId="11" fillId="5" borderId="2" xfId="0" applyNumberFormat="1" applyFont="1" applyFill="1" applyBorder="1" applyAlignment="1">
      <alignment horizontal="center" vertical="top"/>
    </xf>
    <xf numFmtId="2" fontId="11" fillId="5" borderId="2" xfId="0" applyNumberFormat="1" applyFont="1" applyFill="1" applyBorder="1" applyAlignment="1">
      <alignment horizontal="center" vertical="top"/>
    </xf>
    <xf numFmtId="1" fontId="11" fillId="5" borderId="2" xfId="0" applyNumberFormat="1" applyFont="1" applyFill="1" applyBorder="1" applyAlignment="1">
      <alignment horizontal="left" vertical="top"/>
    </xf>
    <xf numFmtId="3" fontId="11" fillId="5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" fontId="11" fillId="0" borderId="2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horizontal="center" vertical="top"/>
    </xf>
    <xf numFmtId="1" fontId="11" fillId="2" borderId="2" xfId="0" applyNumberFormat="1" applyFont="1" applyFill="1" applyBorder="1" applyAlignment="1">
      <alignment vertical="top"/>
    </xf>
    <xf numFmtId="3" fontId="11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vertical="top"/>
    </xf>
    <xf numFmtId="49" fontId="11" fillId="3" borderId="2" xfId="0" applyNumberFormat="1" applyFont="1" applyFill="1" applyBorder="1" applyAlignment="1">
      <alignment horizontal="center" vertical="top"/>
    </xf>
    <xf numFmtId="1" fontId="11" fillId="11" borderId="2" xfId="0" applyNumberFormat="1" applyFont="1" applyFill="1" applyBorder="1" applyAlignment="1">
      <alignment vertical="top"/>
    </xf>
    <xf numFmtId="4" fontId="11" fillId="11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top" wrapText="1"/>
    </xf>
    <xf numFmtId="1" fontId="11" fillId="4" borderId="2" xfId="0" applyNumberFormat="1" applyFont="1" applyFill="1" applyBorder="1" applyAlignment="1">
      <alignment horizontal="center" vertical="top"/>
    </xf>
    <xf numFmtId="2" fontId="11" fillId="4" borderId="2" xfId="0" applyNumberFormat="1" applyFont="1" applyFill="1" applyBorder="1" applyAlignment="1">
      <alignment horizontal="center" vertical="top"/>
    </xf>
    <xf numFmtId="1" fontId="11" fillId="4" borderId="2" xfId="0" applyNumberFormat="1" applyFont="1" applyFill="1" applyBorder="1" applyAlignment="1">
      <alignment vertical="top"/>
    </xf>
    <xf numFmtId="3" fontId="11" fillId="4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vertical="top"/>
    </xf>
    <xf numFmtId="3" fontId="11" fillId="3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16" fillId="0" borderId="0" xfId="0" applyFont="1" applyFill="1" applyAlignment="1">
      <alignment horizontal="right" vertical="top" wrapText="1"/>
    </xf>
    <xf numFmtId="1" fontId="16" fillId="0" borderId="0" xfId="0" applyNumberFormat="1" applyFont="1" applyFill="1" applyAlignment="1">
      <alignment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left" vertical="top" wrapText="1"/>
    </xf>
    <xf numFmtId="1" fontId="16" fillId="0" borderId="0" xfId="0" applyNumberFormat="1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1" fontId="16" fillId="0" borderId="0" xfId="0" applyNumberFormat="1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3" fontId="16" fillId="0" borderId="0" xfId="0" applyNumberFormat="1" applyFont="1" applyFill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top" wrapText="1"/>
    </xf>
    <xf numFmtId="49" fontId="11" fillId="2" borderId="2" xfId="0" applyNumberFormat="1" applyFont="1" applyFill="1" applyBorder="1" applyAlignment="1">
      <alignment vertical="top"/>
    </xf>
    <xf numFmtId="49" fontId="11" fillId="0" borderId="2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vertical="top"/>
    </xf>
    <xf numFmtId="4" fontId="11" fillId="0" borderId="0" xfId="0" applyNumberFormat="1" applyFont="1" applyFill="1"/>
    <xf numFmtId="3" fontId="11" fillId="0" borderId="0" xfId="0" applyNumberFormat="1" applyFont="1" applyFill="1" applyBorder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center" vertical="top"/>
    </xf>
    <xf numFmtId="2" fontId="11" fillId="0" borderId="0" xfId="0" applyNumberFormat="1" applyFont="1" applyFill="1" applyBorder="1" applyAlignment="1">
      <alignment horizontal="center" vertical="top"/>
    </xf>
    <xf numFmtId="1" fontId="11" fillId="3" borderId="0" xfId="0" applyNumberFormat="1" applyFont="1" applyFill="1" applyBorder="1" applyAlignment="1">
      <alignment vertical="top"/>
    </xf>
    <xf numFmtId="4" fontId="11" fillId="3" borderId="0" xfId="0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left" vertical="top" wrapText="1"/>
    </xf>
    <xf numFmtId="49" fontId="11" fillId="4" borderId="2" xfId="0" applyNumberFormat="1" applyFont="1" applyFill="1" applyBorder="1" applyAlignment="1">
      <alignment horizontal="center" vertical="top"/>
    </xf>
    <xf numFmtId="49" fontId="11" fillId="4" borderId="2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top"/>
    </xf>
    <xf numFmtId="4" fontId="16" fillId="0" borderId="0" xfId="0" applyNumberFormat="1" applyFont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left" vertical="top" wrapText="1"/>
    </xf>
    <xf numFmtId="1" fontId="11" fillId="12" borderId="2" xfId="0" applyNumberFormat="1" applyFont="1" applyFill="1" applyBorder="1" applyAlignment="1">
      <alignment horizontal="center" vertical="top"/>
    </xf>
    <xf numFmtId="2" fontId="11" fillId="12" borderId="2" xfId="0" applyNumberFormat="1" applyFont="1" applyFill="1" applyBorder="1" applyAlignment="1">
      <alignment horizontal="center" vertical="top"/>
    </xf>
    <xf numFmtId="1" fontId="11" fillId="12" borderId="2" xfId="0" applyNumberFormat="1" applyFont="1" applyFill="1" applyBorder="1" applyAlignment="1">
      <alignment vertical="top"/>
    </xf>
    <xf numFmtId="3" fontId="11" fillId="1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1" fontId="11" fillId="4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/>
    </xf>
    <xf numFmtId="3" fontId="11" fillId="0" borderId="0" xfId="0" applyNumberFormat="1" applyFont="1" applyFill="1"/>
    <xf numFmtId="4" fontId="11" fillId="11" borderId="0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top" wrapText="1"/>
    </xf>
    <xf numFmtId="4" fontId="11" fillId="5" borderId="2" xfId="0" applyNumberFormat="1" applyFont="1" applyFill="1" applyBorder="1" applyAlignment="1">
      <alignment horizontal="center" vertical="center"/>
    </xf>
    <xf numFmtId="4" fontId="11" fillId="12" borderId="2" xfId="0" applyNumberFormat="1" applyFont="1" applyFill="1" applyBorder="1" applyAlignment="1">
      <alignment horizontal="center" vertical="center"/>
    </xf>
    <xf numFmtId="49" fontId="11" fillId="11" borderId="2" xfId="0" applyNumberFormat="1" applyFont="1" applyFill="1" applyBorder="1" applyAlignment="1">
      <alignment horizontal="center" vertical="top"/>
    </xf>
    <xf numFmtId="1" fontId="11" fillId="11" borderId="2" xfId="0" applyNumberFormat="1" applyFont="1" applyFill="1" applyBorder="1" applyAlignment="1">
      <alignment horizontal="left" vertical="top"/>
    </xf>
    <xf numFmtId="3" fontId="11" fillId="5" borderId="0" xfId="0" applyNumberFormat="1" applyFont="1" applyFill="1" applyBorder="1" applyAlignment="1">
      <alignment horizontal="center" vertical="center" wrapText="1"/>
    </xf>
    <xf numFmtId="1" fontId="11" fillId="11" borderId="2" xfId="0" applyNumberFormat="1" applyFont="1" applyFill="1" applyBorder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 vertical="center" wrapText="1"/>
    </xf>
    <xf numFmtId="0" fontId="11" fillId="13" borderId="2" xfId="0" applyFont="1" applyFill="1" applyBorder="1" applyAlignment="1">
      <alignment horizontal="left" vertical="top" wrapText="1"/>
    </xf>
    <xf numFmtId="1" fontId="11" fillId="13" borderId="2" xfId="0" applyNumberFormat="1" applyFont="1" applyFill="1" applyBorder="1" applyAlignment="1">
      <alignment horizontal="center" vertical="top"/>
    </xf>
    <xf numFmtId="2" fontId="11" fillId="13" borderId="2" xfId="0" applyNumberFormat="1" applyFont="1" applyFill="1" applyBorder="1" applyAlignment="1">
      <alignment horizontal="center" vertical="top"/>
    </xf>
    <xf numFmtId="49" fontId="11" fillId="13" borderId="2" xfId="0" applyNumberFormat="1" applyFont="1" applyFill="1" applyBorder="1" applyAlignment="1">
      <alignment horizontal="center" vertical="top"/>
    </xf>
    <xf numFmtId="1" fontId="11" fillId="13" borderId="2" xfId="0" applyNumberFormat="1" applyFont="1" applyFill="1" applyBorder="1" applyAlignment="1">
      <alignment vertical="top"/>
    </xf>
    <xf numFmtId="4" fontId="11" fillId="13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4" fontId="11" fillId="0" borderId="6" xfId="1" applyNumberFormat="1" applyFont="1" applyFill="1" applyBorder="1" applyAlignment="1">
      <alignment horizontal="center" vertical="center" wrapText="1"/>
    </xf>
    <xf numFmtId="4" fontId="11" fillId="0" borderId="7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horizontal="center"/>
    </xf>
    <xf numFmtId="0" fontId="23" fillId="0" borderId="0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center"/>
    </xf>
    <xf numFmtId="3" fontId="11" fillId="0" borderId="3" xfId="1" applyNumberFormat="1" applyFont="1" applyFill="1" applyBorder="1" applyAlignment="1">
      <alignment horizontal="center" vertical="center" wrapText="1"/>
    </xf>
    <xf numFmtId="3" fontId="11" fillId="0" borderId="4" xfId="1" applyNumberFormat="1" applyFont="1" applyFill="1" applyBorder="1" applyAlignment="1">
      <alignment horizontal="center" vertical="center" wrapText="1"/>
    </xf>
    <xf numFmtId="3" fontId="11" fillId="0" borderId="0" xfId="1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1" fillId="0" borderId="2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1" fillId="0" borderId="8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/>
    </xf>
    <xf numFmtId="4" fontId="4" fillId="0" borderId="5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4" fontId="6" fillId="0" borderId="7" xfId="1" applyNumberFormat="1" applyFont="1" applyFill="1" applyBorder="1" applyAlignment="1">
      <alignment horizontal="center" vertical="center" wrapText="1"/>
    </xf>
    <xf numFmtId="4" fontId="6" fillId="0" borderId="8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4" fontId="4" fillId="0" borderId="0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N149"/>
  <sheetViews>
    <sheetView tabSelected="1" view="pageBreakPreview" zoomScale="60" workbookViewId="0">
      <selection activeCell="G28" sqref="G28"/>
    </sheetView>
  </sheetViews>
  <sheetFormatPr defaultColWidth="9.109375" defaultRowHeight="15.6" x14ac:dyDescent="0.3"/>
  <cols>
    <col min="1" max="1" width="44.6640625" style="273" customWidth="1"/>
    <col min="2" max="2" width="8.6640625" style="283" customWidth="1"/>
    <col min="3" max="4" width="8.6640625" style="207" customWidth="1"/>
    <col min="5" max="5" width="16.88671875" style="207" customWidth="1"/>
    <col min="6" max="6" width="6.44140625" style="283" customWidth="1"/>
    <col min="7" max="7" width="25" style="283" customWidth="1"/>
    <col min="8" max="8" width="19.6640625" style="299" customWidth="1"/>
    <col min="9" max="9" width="16.5546875" style="205" customWidth="1"/>
    <col min="10" max="18" width="17.6640625" style="205" customWidth="1"/>
    <col min="19" max="21" width="17.6640625" style="206" customWidth="1"/>
    <col min="22" max="22" width="13.5546875" style="206" hidden="1" customWidth="1"/>
    <col min="23" max="23" width="14.6640625" style="206" hidden="1" customWidth="1"/>
    <col min="24" max="24" width="15.33203125" style="206" hidden="1" customWidth="1"/>
    <col min="25" max="25" width="12.109375" style="205" hidden="1" customWidth="1"/>
    <col min="26" max="26" width="15.44140625" style="205" hidden="1" customWidth="1"/>
    <col min="27" max="27" width="11.44140625" style="207" customWidth="1"/>
    <col min="28" max="30" width="12.44140625" style="207" bestFit="1" customWidth="1"/>
    <col min="31" max="31" width="11.109375" style="207" bestFit="1" customWidth="1"/>
    <col min="32" max="16384" width="9.109375" style="207"/>
  </cols>
  <sheetData>
    <row r="1" spans="1:40" x14ac:dyDescent="0.3">
      <c r="A1" s="197"/>
      <c r="B1" s="198"/>
      <c r="C1" s="8"/>
      <c r="D1" s="202"/>
      <c r="E1" s="203"/>
      <c r="F1" s="199"/>
      <c r="G1" s="198"/>
      <c r="H1" s="297"/>
      <c r="I1" s="204"/>
      <c r="J1" s="204"/>
      <c r="K1" s="204"/>
      <c r="L1" s="204"/>
      <c r="M1" s="204"/>
    </row>
    <row r="2" spans="1:40" s="285" customFormat="1" ht="18" x14ac:dyDescent="0.35">
      <c r="A2" s="349" t="s">
        <v>271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284"/>
      <c r="W2" s="284"/>
      <c r="X2" s="284"/>
      <c r="Y2" s="287"/>
      <c r="Z2" s="287"/>
    </row>
    <row r="3" spans="1:40" s="285" customFormat="1" ht="18.75" customHeight="1" x14ac:dyDescent="0.35">
      <c r="A3" s="350" t="s">
        <v>281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284"/>
      <c r="W3" s="284"/>
      <c r="X3" s="284"/>
      <c r="Y3" s="287"/>
      <c r="Z3" s="287"/>
    </row>
    <row r="4" spans="1:40" x14ac:dyDescent="0.3">
      <c r="A4" s="351" t="s">
        <v>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</row>
    <row r="5" spans="1:40" x14ac:dyDescent="0.3">
      <c r="A5" s="197"/>
      <c r="B5" s="198"/>
      <c r="C5" s="203"/>
      <c r="D5" s="8"/>
      <c r="E5" s="8"/>
      <c r="F5" s="198"/>
      <c r="G5" s="198"/>
      <c r="H5" s="297"/>
      <c r="I5" s="204"/>
      <c r="J5" s="204"/>
      <c r="K5" s="204"/>
      <c r="L5" s="204"/>
      <c r="M5" s="204"/>
      <c r="O5" s="206"/>
      <c r="P5" s="206"/>
      <c r="T5" s="354" t="s">
        <v>2</v>
      </c>
      <c r="U5" s="354"/>
    </row>
    <row r="6" spans="1:40" x14ac:dyDescent="0.3">
      <c r="A6" s="197"/>
      <c r="B6" s="198"/>
      <c r="C6" s="8"/>
      <c r="D6" s="8"/>
      <c r="E6" s="8"/>
      <c r="F6" s="198"/>
      <c r="G6" s="208"/>
      <c r="H6" s="298"/>
      <c r="I6" s="298"/>
      <c r="J6" s="313"/>
      <c r="K6" s="313"/>
      <c r="L6" s="313"/>
      <c r="M6" s="313"/>
      <c r="O6" s="206"/>
      <c r="P6" s="206"/>
      <c r="T6" s="209" t="s">
        <v>3</v>
      </c>
      <c r="U6" s="210"/>
    </row>
    <row r="7" spans="1:40" x14ac:dyDescent="0.3">
      <c r="A7" s="197"/>
      <c r="B7" s="211"/>
      <c r="C7" s="197"/>
      <c r="D7" s="197"/>
      <c r="E7" s="197"/>
      <c r="F7" s="211"/>
      <c r="G7" s="211"/>
      <c r="H7" s="297"/>
      <c r="I7" s="297"/>
      <c r="J7" s="204"/>
      <c r="K7" s="204"/>
      <c r="L7" s="204"/>
      <c r="M7" s="204"/>
      <c r="O7" s="206"/>
      <c r="P7" s="206"/>
      <c r="T7" s="209" t="s">
        <v>4</v>
      </c>
      <c r="U7" s="210"/>
    </row>
    <row r="8" spans="1:40" x14ac:dyDescent="0.3">
      <c r="A8" s="197" t="s">
        <v>5</v>
      </c>
      <c r="B8" s="200"/>
      <c r="C8" s="8"/>
      <c r="D8" s="8"/>
      <c r="E8" s="8"/>
      <c r="F8" s="198"/>
      <c r="G8" s="208"/>
      <c r="H8" s="298"/>
      <c r="I8" s="313"/>
      <c r="J8" s="313"/>
      <c r="K8" s="313"/>
      <c r="L8" s="313"/>
      <c r="M8" s="313"/>
      <c r="O8" s="206"/>
      <c r="P8" s="206"/>
      <c r="T8" s="209" t="s">
        <v>6</v>
      </c>
      <c r="U8" s="210" t="s">
        <v>7</v>
      </c>
    </row>
    <row r="9" spans="1:40" s="212" customFormat="1" ht="15.75" customHeight="1" x14ac:dyDescent="0.3">
      <c r="A9" s="355" t="s">
        <v>8</v>
      </c>
      <c r="B9" s="357" t="s">
        <v>9</v>
      </c>
      <c r="C9" s="357"/>
      <c r="D9" s="357"/>
      <c r="E9" s="357"/>
      <c r="F9" s="357"/>
      <c r="G9" s="357"/>
      <c r="H9" s="358" t="s">
        <v>10</v>
      </c>
      <c r="I9" s="352" t="s">
        <v>217</v>
      </c>
      <c r="J9" s="347" t="s">
        <v>218</v>
      </c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62"/>
      <c r="Y9" s="286"/>
      <c r="Z9" s="286"/>
    </row>
    <row r="10" spans="1:40" s="212" customFormat="1" ht="46.8" x14ac:dyDescent="0.3">
      <c r="A10" s="356"/>
      <c r="B10" s="213" t="s">
        <v>12</v>
      </c>
      <c r="C10" s="314" t="s">
        <v>13</v>
      </c>
      <c r="D10" s="314" t="s">
        <v>14</v>
      </c>
      <c r="E10" s="314" t="s">
        <v>15</v>
      </c>
      <c r="F10" s="213" t="s">
        <v>16</v>
      </c>
      <c r="G10" s="213" t="s">
        <v>17</v>
      </c>
      <c r="H10" s="358"/>
      <c r="I10" s="353"/>
      <c r="J10" s="315" t="s">
        <v>219</v>
      </c>
      <c r="K10" s="315" t="s">
        <v>220</v>
      </c>
      <c r="L10" s="315" t="s">
        <v>221</v>
      </c>
      <c r="M10" s="315" t="s">
        <v>222</v>
      </c>
      <c r="N10" s="315" t="s">
        <v>223</v>
      </c>
      <c r="O10" s="315" t="s">
        <v>224</v>
      </c>
      <c r="P10" s="315" t="s">
        <v>225</v>
      </c>
      <c r="Q10" s="315" t="s">
        <v>226</v>
      </c>
      <c r="R10" s="315" t="s">
        <v>227</v>
      </c>
      <c r="S10" s="315" t="s">
        <v>228</v>
      </c>
      <c r="T10" s="315" t="s">
        <v>229</v>
      </c>
      <c r="U10" s="315" t="s">
        <v>230</v>
      </c>
      <c r="V10" s="314" t="s">
        <v>233</v>
      </c>
      <c r="W10" s="314" t="s">
        <v>234</v>
      </c>
      <c r="X10" s="314" t="s">
        <v>235</v>
      </c>
      <c r="Y10" s="286"/>
      <c r="Z10" s="286"/>
    </row>
    <row r="11" spans="1:40" s="212" customFormat="1" x14ac:dyDescent="0.3">
      <c r="A11" s="214">
        <v>1</v>
      </c>
      <c r="B11" s="214">
        <v>2</v>
      </c>
      <c r="C11" s="214">
        <v>3</v>
      </c>
      <c r="D11" s="214">
        <v>4</v>
      </c>
      <c r="E11" s="214">
        <v>5</v>
      </c>
      <c r="F11" s="214">
        <v>6</v>
      </c>
      <c r="G11" s="214">
        <v>7</v>
      </c>
      <c r="H11" s="328">
        <v>8</v>
      </c>
      <c r="I11" s="214">
        <v>9</v>
      </c>
      <c r="J11" s="214">
        <v>10</v>
      </c>
      <c r="K11" s="214">
        <v>11</v>
      </c>
      <c r="L11" s="214">
        <v>12</v>
      </c>
      <c r="M11" s="214">
        <v>13</v>
      </c>
      <c r="N11" s="214">
        <v>14</v>
      </c>
      <c r="O11" s="214">
        <v>15</v>
      </c>
      <c r="P11" s="214">
        <v>16</v>
      </c>
      <c r="Q11" s="214">
        <v>17</v>
      </c>
      <c r="R11" s="214">
        <v>18</v>
      </c>
      <c r="S11" s="214">
        <v>19</v>
      </c>
      <c r="T11" s="214">
        <v>20</v>
      </c>
      <c r="U11" s="214">
        <v>21</v>
      </c>
      <c r="V11" s="314">
        <v>22</v>
      </c>
      <c r="W11" s="314">
        <v>23</v>
      </c>
      <c r="X11" s="314">
        <v>24</v>
      </c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>
        <f t="shared" ref="AN11" si="0">U15+U16+U18+U20+U22+U25+U28+U30+U32+U33+U35+U36+U38+U39+U41+U40+U42+U43+U45+U46+U47+U48+U50+U51+U52+U54+U56+U58+U62+U64+U65+U66+U67+U70+U71+U73+U75+U77+U80+U81+U83+U84+U85+U86+U87+U88+U89+U116+U119+U121+U122+U123+U125+U127+U129+U131-U12</f>
        <v>0</v>
      </c>
    </row>
    <row r="12" spans="1:40" s="222" customFormat="1" x14ac:dyDescent="0.3">
      <c r="A12" s="215" t="s">
        <v>132</v>
      </c>
      <c r="B12" s="216"/>
      <c r="C12" s="217"/>
      <c r="D12" s="217"/>
      <c r="E12" s="217"/>
      <c r="F12" s="216"/>
      <c r="G12" s="218"/>
      <c r="H12" s="220">
        <f>H13+H90</f>
        <v>12417227.710000001</v>
      </c>
      <c r="I12" s="219">
        <f t="shared" ref="I12:U12" si="1">I13+I90</f>
        <v>0</v>
      </c>
      <c r="J12" s="220">
        <f t="shared" si="1"/>
        <v>1167160.31</v>
      </c>
      <c r="K12" s="220">
        <f t="shared" si="1"/>
        <v>1274833.97</v>
      </c>
      <c r="L12" s="220">
        <f t="shared" si="1"/>
        <v>1215581.33</v>
      </c>
      <c r="M12" s="220">
        <f t="shared" si="1"/>
        <v>1111298.8599999999</v>
      </c>
      <c r="N12" s="220">
        <f t="shared" si="1"/>
        <v>1111306</v>
      </c>
      <c r="O12" s="220">
        <f t="shared" si="1"/>
        <v>878534</v>
      </c>
      <c r="P12" s="220">
        <f t="shared" si="1"/>
        <v>846890</v>
      </c>
      <c r="Q12" s="220">
        <f t="shared" si="1"/>
        <v>869300</v>
      </c>
      <c r="R12" s="220">
        <f t="shared" si="1"/>
        <v>1003959</v>
      </c>
      <c r="S12" s="220">
        <f t="shared" si="1"/>
        <v>1081526</v>
      </c>
      <c r="T12" s="220">
        <f t="shared" si="1"/>
        <v>896655</v>
      </c>
      <c r="U12" s="220">
        <f t="shared" si="1"/>
        <v>863562</v>
      </c>
      <c r="V12" s="219" t="e">
        <f t="shared" ref="V12:X12" si="2">V13+V116</f>
        <v>#REF!</v>
      </c>
      <c r="W12" s="220" t="e">
        <f t="shared" si="2"/>
        <v>#REF!</v>
      </c>
      <c r="X12" s="220" t="e">
        <f t="shared" si="2"/>
        <v>#REF!</v>
      </c>
      <c r="Y12" s="221" t="e">
        <f>V12-H12</f>
        <v>#REF!</v>
      </c>
      <c r="Z12" s="221"/>
      <c r="AA12" s="221"/>
    </row>
    <row r="13" spans="1:40" s="222" customFormat="1" ht="31.2" x14ac:dyDescent="0.3">
      <c r="A13" s="223" t="s">
        <v>232</v>
      </c>
      <c r="B13" s="224"/>
      <c r="C13" s="225"/>
      <c r="D13" s="225"/>
      <c r="E13" s="225"/>
      <c r="F13" s="224"/>
      <c r="G13" s="226"/>
      <c r="H13" s="228">
        <f>H14+H27+H69+H72+H74+H78+H82+H76</f>
        <v>10046619.76</v>
      </c>
      <c r="I13" s="227">
        <f t="shared" ref="I13:U13" si="3">I14+I27+I69+I72+I74+I78+I82+I76</f>
        <v>0</v>
      </c>
      <c r="J13" s="228">
        <f t="shared" si="3"/>
        <v>883223.48</v>
      </c>
      <c r="K13" s="228">
        <f t="shared" si="3"/>
        <v>1004449.95</v>
      </c>
      <c r="L13" s="228">
        <f t="shared" si="3"/>
        <v>958303.33</v>
      </c>
      <c r="M13" s="228">
        <f t="shared" si="3"/>
        <v>899036</v>
      </c>
      <c r="N13" s="228">
        <f t="shared" si="3"/>
        <v>904788</v>
      </c>
      <c r="O13" s="228">
        <f t="shared" si="3"/>
        <v>806027</v>
      </c>
      <c r="P13" s="228">
        <f t="shared" si="3"/>
        <v>774383</v>
      </c>
      <c r="Q13" s="228">
        <f t="shared" si="3"/>
        <v>796793</v>
      </c>
      <c r="R13" s="228">
        <f t="shared" si="3"/>
        <v>797441</v>
      </c>
      <c r="S13" s="228">
        <f t="shared" si="3"/>
        <v>875008</v>
      </c>
      <c r="T13" s="228">
        <f t="shared" si="3"/>
        <v>690137</v>
      </c>
      <c r="U13" s="228">
        <f t="shared" si="3"/>
        <v>657030</v>
      </c>
      <c r="V13" s="227" t="e">
        <f t="shared" ref="V13:X13" si="4">V14+V28+V73+V76+V78+V81+V84</f>
        <v>#REF!</v>
      </c>
      <c r="W13" s="228" t="e">
        <f t="shared" si="4"/>
        <v>#REF!</v>
      </c>
      <c r="X13" s="228" t="e">
        <f t="shared" si="4"/>
        <v>#REF!</v>
      </c>
      <c r="Y13" s="221"/>
      <c r="Z13" s="221"/>
      <c r="AA13" s="221"/>
    </row>
    <row r="14" spans="1:40" s="222" customFormat="1" x14ac:dyDescent="0.3">
      <c r="A14" s="229" t="s">
        <v>22</v>
      </c>
      <c r="B14" s="230">
        <v>544</v>
      </c>
      <c r="C14" s="231" t="s">
        <v>23</v>
      </c>
      <c r="D14" s="231" t="s">
        <v>24</v>
      </c>
      <c r="E14" s="231" t="s">
        <v>192</v>
      </c>
      <c r="F14" s="230">
        <v>611</v>
      </c>
      <c r="G14" s="232"/>
      <c r="H14" s="234">
        <f>H17+H19+H23+H26+H21</f>
        <v>7442910.3300000001</v>
      </c>
      <c r="I14" s="233">
        <f t="shared" ref="I14:U14" si="5">I17+I19+I23+I26+I21</f>
        <v>0</v>
      </c>
      <c r="J14" s="234">
        <f t="shared" si="5"/>
        <v>614796</v>
      </c>
      <c r="K14" s="234">
        <f t="shared" si="5"/>
        <v>620132</v>
      </c>
      <c r="L14" s="234">
        <f t="shared" si="5"/>
        <v>621636.32999999996</v>
      </c>
      <c r="M14" s="234">
        <f t="shared" si="5"/>
        <v>625364</v>
      </c>
      <c r="N14" s="234">
        <f t="shared" si="5"/>
        <v>620364</v>
      </c>
      <c r="O14" s="234">
        <f t="shared" si="5"/>
        <v>626194</v>
      </c>
      <c r="P14" s="234">
        <f t="shared" si="5"/>
        <v>614796</v>
      </c>
      <c r="Q14" s="234">
        <f t="shared" si="5"/>
        <v>614796</v>
      </c>
      <c r="R14" s="234">
        <f t="shared" si="5"/>
        <v>620364</v>
      </c>
      <c r="S14" s="234">
        <f t="shared" si="5"/>
        <v>622479</v>
      </c>
      <c r="T14" s="234">
        <f t="shared" si="5"/>
        <v>623483</v>
      </c>
      <c r="U14" s="234">
        <f t="shared" si="5"/>
        <v>618506</v>
      </c>
      <c r="V14" s="233">
        <f t="shared" ref="V14:X14" si="6">V17+V19+V23+V27</f>
        <v>17799514</v>
      </c>
      <c r="W14" s="234">
        <f t="shared" si="6"/>
        <v>15046021</v>
      </c>
      <c r="X14" s="234">
        <f t="shared" si="6"/>
        <v>14570949</v>
      </c>
      <c r="Y14" s="221"/>
      <c r="Z14" s="221"/>
      <c r="AA14" s="221"/>
    </row>
    <row r="15" spans="1:40" s="222" customFormat="1" x14ac:dyDescent="0.3">
      <c r="A15" s="235" t="s">
        <v>25</v>
      </c>
      <c r="B15" s="236">
        <v>544</v>
      </c>
      <c r="C15" s="237" t="s">
        <v>23</v>
      </c>
      <c r="D15" s="237" t="s">
        <v>24</v>
      </c>
      <c r="E15" s="237" t="s">
        <v>192</v>
      </c>
      <c r="F15" s="236">
        <v>611</v>
      </c>
      <c r="G15" s="238" t="s">
        <v>194</v>
      </c>
      <c r="H15" s="240">
        <f>J15+K15+L15+M15+N15+O15+P15+Q15+R15+S15+T15+U15</f>
        <v>5618300</v>
      </c>
      <c r="I15" s="239"/>
      <c r="J15" s="240">
        <v>468608</v>
      </c>
      <c r="K15" s="240">
        <v>468608</v>
      </c>
      <c r="L15" s="240">
        <v>468608</v>
      </c>
      <c r="M15" s="240">
        <v>468608</v>
      </c>
      <c r="N15" s="240">
        <v>468608</v>
      </c>
      <c r="O15" s="240">
        <v>468608</v>
      </c>
      <c r="P15" s="240">
        <v>468608</v>
      </c>
      <c r="Q15" s="240">
        <v>468608</v>
      </c>
      <c r="R15" s="240">
        <v>468608</v>
      </c>
      <c r="S15" s="240">
        <v>468608</v>
      </c>
      <c r="T15" s="240">
        <v>468608</v>
      </c>
      <c r="U15" s="240">
        <f>468612-5000</f>
        <v>463612</v>
      </c>
      <c r="V15" s="239">
        <v>13592266</v>
      </c>
      <c r="W15" s="240">
        <v>11488183</v>
      </c>
      <c r="X15" s="240">
        <v>11125157</v>
      </c>
      <c r="Y15" s="221">
        <f>V15/11.3</f>
        <v>1202855.3982300884</v>
      </c>
      <c r="Z15" s="221">
        <f>V15-H15</f>
        <v>7973966</v>
      </c>
      <c r="AA15" s="221"/>
    </row>
    <row r="16" spans="1:40" s="222" customFormat="1" x14ac:dyDescent="0.3">
      <c r="A16" s="235" t="s">
        <v>28</v>
      </c>
      <c r="B16" s="236">
        <v>544</v>
      </c>
      <c r="C16" s="237" t="s">
        <v>23</v>
      </c>
      <c r="D16" s="237" t="s">
        <v>24</v>
      </c>
      <c r="E16" s="237" t="s">
        <v>192</v>
      </c>
      <c r="F16" s="236">
        <v>611</v>
      </c>
      <c r="G16" s="238" t="s">
        <v>195</v>
      </c>
      <c r="H16" s="240">
        <f>J16+K16+L16+M16+N16+O16+P16+Q16+R16+S16+T16+U16</f>
        <v>1702550</v>
      </c>
      <c r="I16" s="239"/>
      <c r="J16" s="240">
        <v>141879</v>
      </c>
      <c r="K16" s="240">
        <v>141879</v>
      </c>
      <c r="L16" s="240">
        <v>141879</v>
      </c>
      <c r="M16" s="240">
        <v>141879</v>
      </c>
      <c r="N16" s="240">
        <v>141879</v>
      </c>
      <c r="O16" s="240">
        <v>141879</v>
      </c>
      <c r="P16" s="240">
        <v>141879</v>
      </c>
      <c r="Q16" s="240">
        <v>141879</v>
      </c>
      <c r="R16" s="240">
        <v>141879</v>
      </c>
      <c r="S16" s="240">
        <v>141879</v>
      </c>
      <c r="T16" s="240">
        <v>141879</v>
      </c>
      <c r="U16" s="240">
        <v>141881</v>
      </c>
      <c r="V16" s="239">
        <v>4104864</v>
      </c>
      <c r="W16" s="240">
        <v>3469431</v>
      </c>
      <c r="X16" s="240">
        <v>3359797</v>
      </c>
      <c r="Y16" s="221"/>
      <c r="Z16" s="221">
        <f>V16-H16</f>
        <v>2402314</v>
      </c>
      <c r="AA16" s="221"/>
    </row>
    <row r="17" spans="1:27" s="222" customFormat="1" x14ac:dyDescent="0.3">
      <c r="A17" s="241" t="s">
        <v>231</v>
      </c>
      <c r="B17" s="242"/>
      <c r="C17" s="243"/>
      <c r="D17" s="243"/>
      <c r="E17" s="243"/>
      <c r="F17" s="242"/>
      <c r="G17" s="244"/>
      <c r="H17" s="246">
        <f>H15+H16</f>
        <v>7320850</v>
      </c>
      <c r="I17" s="245">
        <f t="shared" ref="I17:Z17" si="7">I15+I16</f>
        <v>0</v>
      </c>
      <c r="J17" s="246">
        <f t="shared" si="7"/>
        <v>610487</v>
      </c>
      <c r="K17" s="246">
        <f t="shared" si="7"/>
        <v>610487</v>
      </c>
      <c r="L17" s="246">
        <f t="shared" si="7"/>
        <v>610487</v>
      </c>
      <c r="M17" s="246">
        <f t="shared" si="7"/>
        <v>610487</v>
      </c>
      <c r="N17" s="246">
        <f t="shared" si="7"/>
        <v>610487</v>
      </c>
      <c r="O17" s="246">
        <f t="shared" si="7"/>
        <v>610487</v>
      </c>
      <c r="P17" s="246">
        <f t="shared" si="7"/>
        <v>610487</v>
      </c>
      <c r="Q17" s="246">
        <f t="shared" si="7"/>
        <v>610487</v>
      </c>
      <c r="R17" s="246">
        <f t="shared" si="7"/>
        <v>610487</v>
      </c>
      <c r="S17" s="246">
        <f t="shared" si="7"/>
        <v>610487</v>
      </c>
      <c r="T17" s="246">
        <f t="shared" si="7"/>
        <v>610487</v>
      </c>
      <c r="U17" s="246">
        <f t="shared" si="7"/>
        <v>605493</v>
      </c>
      <c r="V17" s="245">
        <f t="shared" si="7"/>
        <v>17697130</v>
      </c>
      <c r="W17" s="245">
        <f t="shared" si="7"/>
        <v>14957614</v>
      </c>
      <c r="X17" s="245">
        <f t="shared" si="7"/>
        <v>14484954</v>
      </c>
      <c r="Y17" s="245">
        <f t="shared" si="7"/>
        <v>1202855.3982300884</v>
      </c>
      <c r="Z17" s="245">
        <f t="shared" si="7"/>
        <v>10376280</v>
      </c>
      <c r="AA17" s="221"/>
    </row>
    <row r="18" spans="1:27" s="222" customFormat="1" x14ac:dyDescent="0.3">
      <c r="A18" s="235" t="s">
        <v>41</v>
      </c>
      <c r="B18" s="236">
        <v>544</v>
      </c>
      <c r="C18" s="237" t="s">
        <v>23</v>
      </c>
      <c r="D18" s="237" t="s">
        <v>24</v>
      </c>
      <c r="E18" s="237" t="s">
        <v>192</v>
      </c>
      <c r="F18" s="236">
        <v>611</v>
      </c>
      <c r="G18" s="238" t="s">
        <v>216</v>
      </c>
      <c r="H18" s="240">
        <f>J18+K18+L18+M18+N18+O18+P18+Q18+R18+S18+T18+U18</f>
        <v>49880</v>
      </c>
      <c r="I18" s="239"/>
      <c r="J18" s="240">
        <f>5568-5568</f>
        <v>0</v>
      </c>
      <c r="K18" s="240">
        <f>5568-232</f>
        <v>5336</v>
      </c>
      <c r="L18" s="240">
        <v>5568</v>
      </c>
      <c r="M18" s="240">
        <v>5568</v>
      </c>
      <c r="N18" s="240">
        <v>5568</v>
      </c>
      <c r="O18" s="240">
        <v>5568</v>
      </c>
      <c r="P18" s="240"/>
      <c r="Q18" s="240"/>
      <c r="R18" s="240">
        <v>5568</v>
      </c>
      <c r="S18" s="240">
        <v>5568</v>
      </c>
      <c r="T18" s="240">
        <v>5568</v>
      </c>
      <c r="U18" s="240">
        <v>5568</v>
      </c>
      <c r="V18" s="239">
        <v>5400</v>
      </c>
      <c r="W18" s="239">
        <v>5400</v>
      </c>
      <c r="X18" s="239">
        <v>5400</v>
      </c>
      <c r="Y18" s="239">
        <v>5400</v>
      </c>
      <c r="Z18" s="239">
        <v>5400</v>
      </c>
      <c r="AA18" s="221"/>
    </row>
    <row r="19" spans="1:27" s="222" customFormat="1" x14ac:dyDescent="0.3">
      <c r="A19" s="241" t="s">
        <v>45</v>
      </c>
      <c r="B19" s="242"/>
      <c r="C19" s="243"/>
      <c r="D19" s="243"/>
      <c r="E19" s="243"/>
      <c r="F19" s="242"/>
      <c r="G19" s="244"/>
      <c r="H19" s="246">
        <f>H18</f>
        <v>49880</v>
      </c>
      <c r="I19" s="245">
        <f t="shared" ref="I19:X19" si="8">I18</f>
        <v>0</v>
      </c>
      <c r="J19" s="246">
        <f t="shared" si="8"/>
        <v>0</v>
      </c>
      <c r="K19" s="246">
        <f t="shared" si="8"/>
        <v>5336</v>
      </c>
      <c r="L19" s="246">
        <f t="shared" si="8"/>
        <v>5568</v>
      </c>
      <c r="M19" s="246">
        <f t="shared" si="8"/>
        <v>5568</v>
      </c>
      <c r="N19" s="246">
        <f t="shared" si="8"/>
        <v>5568</v>
      </c>
      <c r="O19" s="246">
        <f t="shared" si="8"/>
        <v>5568</v>
      </c>
      <c r="P19" s="246">
        <f t="shared" si="8"/>
        <v>0</v>
      </c>
      <c r="Q19" s="246">
        <f t="shared" si="8"/>
        <v>0</v>
      </c>
      <c r="R19" s="246">
        <f t="shared" si="8"/>
        <v>5568</v>
      </c>
      <c r="S19" s="246">
        <f t="shared" si="8"/>
        <v>5568</v>
      </c>
      <c r="T19" s="246">
        <f t="shared" si="8"/>
        <v>5568</v>
      </c>
      <c r="U19" s="246">
        <f t="shared" si="8"/>
        <v>5568</v>
      </c>
      <c r="V19" s="245">
        <f t="shared" si="8"/>
        <v>5400</v>
      </c>
      <c r="W19" s="246">
        <f t="shared" si="8"/>
        <v>5400</v>
      </c>
      <c r="X19" s="246">
        <f t="shared" si="8"/>
        <v>5400</v>
      </c>
      <c r="Y19" s="221">
        <f t="shared" ref="Y19:Y89" si="9">V19/12</f>
        <v>450</v>
      </c>
      <c r="Z19" s="221">
        <f>V19-H19</f>
        <v>-44480</v>
      </c>
      <c r="AA19" s="221"/>
    </row>
    <row r="20" spans="1:27" s="222" customFormat="1" ht="27.6" x14ac:dyDescent="0.3">
      <c r="A20" s="201" t="s">
        <v>260</v>
      </c>
      <c r="B20" s="236">
        <v>544</v>
      </c>
      <c r="C20" s="237" t="s">
        <v>23</v>
      </c>
      <c r="D20" s="237" t="s">
        <v>24</v>
      </c>
      <c r="E20" s="237" t="s">
        <v>192</v>
      </c>
      <c r="F20" s="236">
        <v>611</v>
      </c>
      <c r="G20" s="238" t="s">
        <v>255</v>
      </c>
      <c r="H20" s="240">
        <f>J20+K20+L20+M20+N20+O20+P20+Q20+R20+S20+T20+U20</f>
        <v>26385.33</v>
      </c>
      <c r="I20" s="239"/>
      <c r="J20" s="240">
        <v>1190</v>
      </c>
      <c r="K20" s="240">
        <v>1190</v>
      </c>
      <c r="L20" s="240">
        <f>1190+1272.33</f>
        <v>2462.33</v>
      </c>
      <c r="M20" s="240">
        <f>1190+5000</f>
        <v>6190</v>
      </c>
      <c r="N20" s="240">
        <v>1190</v>
      </c>
      <c r="O20" s="240">
        <f>1190+5830</f>
        <v>7020</v>
      </c>
      <c r="P20" s="240">
        <v>1190</v>
      </c>
      <c r="Q20" s="240">
        <v>1190</v>
      </c>
      <c r="R20" s="240">
        <v>1190</v>
      </c>
      <c r="S20" s="240">
        <v>1190</v>
      </c>
      <c r="T20" s="240">
        <v>1190</v>
      </c>
      <c r="U20" s="240">
        <v>1193</v>
      </c>
      <c r="V20" s="245"/>
      <c r="W20" s="246"/>
      <c r="X20" s="246"/>
      <c r="Y20" s="221"/>
      <c r="Z20" s="221"/>
      <c r="AA20" s="221"/>
    </row>
    <row r="21" spans="1:27" s="222" customFormat="1" x14ac:dyDescent="0.3">
      <c r="A21" s="241" t="s">
        <v>254</v>
      </c>
      <c r="B21" s="242"/>
      <c r="C21" s="243"/>
      <c r="D21" s="243"/>
      <c r="E21" s="243"/>
      <c r="F21" s="242"/>
      <c r="G21" s="244"/>
      <c r="H21" s="246">
        <f>H20</f>
        <v>26385.33</v>
      </c>
      <c r="I21" s="245">
        <f t="shared" ref="I21:U21" si="10">I20</f>
        <v>0</v>
      </c>
      <c r="J21" s="246">
        <f t="shared" si="10"/>
        <v>1190</v>
      </c>
      <c r="K21" s="246">
        <f t="shared" si="10"/>
        <v>1190</v>
      </c>
      <c r="L21" s="246">
        <f t="shared" si="10"/>
        <v>2462.33</v>
      </c>
      <c r="M21" s="246">
        <f t="shared" si="10"/>
        <v>6190</v>
      </c>
      <c r="N21" s="246">
        <f t="shared" si="10"/>
        <v>1190</v>
      </c>
      <c r="O21" s="246">
        <f t="shared" si="10"/>
        <v>7020</v>
      </c>
      <c r="P21" s="246">
        <f t="shared" si="10"/>
        <v>1190</v>
      </c>
      <c r="Q21" s="246">
        <f t="shared" si="10"/>
        <v>1190</v>
      </c>
      <c r="R21" s="246">
        <f t="shared" si="10"/>
        <v>1190</v>
      </c>
      <c r="S21" s="246">
        <f t="shared" si="10"/>
        <v>1190</v>
      </c>
      <c r="T21" s="246">
        <f t="shared" si="10"/>
        <v>1190</v>
      </c>
      <c r="U21" s="246">
        <f t="shared" si="10"/>
        <v>1193</v>
      </c>
      <c r="V21" s="245"/>
      <c r="W21" s="246"/>
      <c r="X21" s="246"/>
      <c r="Y21" s="221"/>
      <c r="Z21" s="221"/>
      <c r="AA21" s="221"/>
    </row>
    <row r="22" spans="1:27" s="222" customFormat="1" ht="32.25" customHeight="1" x14ac:dyDescent="0.3">
      <c r="A22" s="235" t="s">
        <v>30</v>
      </c>
      <c r="B22" s="236">
        <v>544</v>
      </c>
      <c r="C22" s="237" t="s">
        <v>23</v>
      </c>
      <c r="D22" s="237" t="s">
        <v>24</v>
      </c>
      <c r="E22" s="237" t="s">
        <v>192</v>
      </c>
      <c r="F22" s="236">
        <v>611</v>
      </c>
      <c r="G22" s="238" t="s">
        <v>196</v>
      </c>
      <c r="H22" s="240">
        <f>J22+K22+L22+M22+N22+O22+P22+Q22+R22+S22+T22+U22</f>
        <v>37435</v>
      </c>
      <c r="I22" s="239"/>
      <c r="J22" s="240">
        <v>3119</v>
      </c>
      <c r="K22" s="240">
        <v>3119</v>
      </c>
      <c r="L22" s="240">
        <v>3119</v>
      </c>
      <c r="M22" s="240">
        <v>3119</v>
      </c>
      <c r="N22" s="240">
        <v>3119</v>
      </c>
      <c r="O22" s="240">
        <v>3119</v>
      </c>
      <c r="P22" s="240">
        <v>3119</v>
      </c>
      <c r="Q22" s="240">
        <v>3119</v>
      </c>
      <c r="R22" s="240">
        <v>3119</v>
      </c>
      <c r="S22" s="240">
        <v>3119</v>
      </c>
      <c r="T22" s="240">
        <v>3119</v>
      </c>
      <c r="U22" s="240">
        <f>3119+7</f>
        <v>3126</v>
      </c>
      <c r="V22" s="239">
        <v>6693</v>
      </c>
      <c r="W22" s="239">
        <v>6693</v>
      </c>
      <c r="X22" s="239">
        <v>6693</v>
      </c>
      <c r="Y22" s="239">
        <v>6693</v>
      </c>
      <c r="Z22" s="239">
        <v>6693</v>
      </c>
      <c r="AA22" s="221"/>
    </row>
    <row r="23" spans="1:27" s="222" customFormat="1" x14ac:dyDescent="0.3">
      <c r="A23" s="241" t="s">
        <v>34</v>
      </c>
      <c r="B23" s="242"/>
      <c r="C23" s="243"/>
      <c r="D23" s="243"/>
      <c r="E23" s="243"/>
      <c r="F23" s="242"/>
      <c r="G23" s="244"/>
      <c r="H23" s="246">
        <f>H22</f>
        <v>37435</v>
      </c>
      <c r="I23" s="245">
        <f t="shared" ref="I23:Z23" si="11">I22</f>
        <v>0</v>
      </c>
      <c r="J23" s="246">
        <f t="shared" si="11"/>
        <v>3119</v>
      </c>
      <c r="K23" s="246">
        <f t="shared" si="11"/>
        <v>3119</v>
      </c>
      <c r="L23" s="246">
        <f t="shared" si="11"/>
        <v>3119</v>
      </c>
      <c r="M23" s="246">
        <f t="shared" si="11"/>
        <v>3119</v>
      </c>
      <c r="N23" s="246">
        <f t="shared" si="11"/>
        <v>3119</v>
      </c>
      <c r="O23" s="246">
        <f t="shared" si="11"/>
        <v>3119</v>
      </c>
      <c r="P23" s="246">
        <f t="shared" si="11"/>
        <v>3119</v>
      </c>
      <c r="Q23" s="246">
        <f t="shared" si="11"/>
        <v>3119</v>
      </c>
      <c r="R23" s="246">
        <f t="shared" si="11"/>
        <v>3119</v>
      </c>
      <c r="S23" s="246">
        <f t="shared" si="11"/>
        <v>3119</v>
      </c>
      <c r="T23" s="246">
        <f t="shared" si="11"/>
        <v>3119</v>
      </c>
      <c r="U23" s="246">
        <f t="shared" si="11"/>
        <v>3126</v>
      </c>
      <c r="V23" s="245">
        <f t="shared" si="11"/>
        <v>6693</v>
      </c>
      <c r="W23" s="245">
        <f t="shared" si="11"/>
        <v>6693</v>
      </c>
      <c r="X23" s="245">
        <f t="shared" si="11"/>
        <v>6693</v>
      </c>
      <c r="Y23" s="245">
        <f t="shared" si="11"/>
        <v>6693</v>
      </c>
      <c r="Z23" s="245">
        <f t="shared" si="11"/>
        <v>6693</v>
      </c>
      <c r="AA23" s="221"/>
    </row>
    <row r="24" spans="1:27" s="222" customFormat="1" ht="31.2" x14ac:dyDescent="0.3">
      <c r="A24" s="235" t="s">
        <v>294</v>
      </c>
      <c r="B24" s="236">
        <v>544</v>
      </c>
      <c r="C24" s="237" t="s">
        <v>23</v>
      </c>
      <c r="D24" s="237" t="s">
        <v>24</v>
      </c>
      <c r="E24" s="237" t="s">
        <v>192</v>
      </c>
      <c r="F24" s="236">
        <v>611</v>
      </c>
      <c r="G24" s="238" t="s">
        <v>293</v>
      </c>
      <c r="H24" s="240">
        <f>J24+K24+L24+M24+N24+O24+P24+Q24+R24+S24+T24+U24</f>
        <v>26369</v>
      </c>
      <c r="I24" s="239"/>
      <c r="J24" s="240"/>
      <c r="K24" s="240"/>
      <c r="L24" s="240"/>
      <c r="M24" s="240"/>
      <c r="N24" s="240">
        <v>26369</v>
      </c>
      <c r="O24" s="240"/>
      <c r="P24" s="240"/>
      <c r="Q24" s="240"/>
      <c r="R24" s="240"/>
      <c r="S24" s="240"/>
      <c r="T24" s="240"/>
      <c r="U24" s="240"/>
      <c r="V24" s="245"/>
      <c r="W24" s="245"/>
      <c r="X24" s="245"/>
      <c r="Y24" s="333"/>
      <c r="Z24" s="333"/>
      <c r="AA24" s="221"/>
    </row>
    <row r="25" spans="1:27" s="222" customFormat="1" ht="31.2" x14ac:dyDescent="0.3">
      <c r="A25" s="235" t="s">
        <v>35</v>
      </c>
      <c r="B25" s="236">
        <v>544</v>
      </c>
      <c r="C25" s="237" t="s">
        <v>23</v>
      </c>
      <c r="D25" s="237" t="s">
        <v>24</v>
      </c>
      <c r="E25" s="237" t="s">
        <v>192</v>
      </c>
      <c r="F25" s="236">
        <v>611</v>
      </c>
      <c r="G25" s="238" t="s">
        <v>256</v>
      </c>
      <c r="H25" s="240">
        <f>J25+K25+L25+M25+N25+O25+P25+Q25+R25+S25+T25+U25</f>
        <v>8360</v>
      </c>
      <c r="I25" s="239"/>
      <c r="J25" s="240">
        <f>3119-2706-413</f>
        <v>0</v>
      </c>
      <c r="K25" s="240">
        <f>3119-3119</f>
        <v>0</v>
      </c>
      <c r="L25" s="240">
        <f t="shared" ref="L25:R25" si="12">3119-3119</f>
        <v>0</v>
      </c>
      <c r="M25" s="240">
        <f t="shared" si="12"/>
        <v>0</v>
      </c>
      <c r="N25" s="240">
        <f t="shared" si="12"/>
        <v>0</v>
      </c>
      <c r="O25" s="240">
        <f t="shared" si="12"/>
        <v>0</v>
      </c>
      <c r="P25" s="240">
        <f t="shared" si="12"/>
        <v>0</v>
      </c>
      <c r="Q25" s="240">
        <f t="shared" si="12"/>
        <v>0</v>
      </c>
      <c r="R25" s="240">
        <f t="shared" si="12"/>
        <v>0</v>
      </c>
      <c r="S25" s="240">
        <f>3119-1004</f>
        <v>2115</v>
      </c>
      <c r="T25" s="240">
        <v>3119</v>
      </c>
      <c r="U25" s="240">
        <v>3126</v>
      </c>
      <c r="V25" s="239"/>
      <c r="W25" s="239"/>
      <c r="X25" s="239"/>
      <c r="Y25" s="296"/>
      <c r="Z25" s="296"/>
      <c r="AA25" s="221"/>
    </row>
    <row r="26" spans="1:27" s="222" customFormat="1" ht="31.5" customHeight="1" x14ac:dyDescent="0.3">
      <c r="A26" s="241" t="s">
        <v>37</v>
      </c>
      <c r="B26" s="242"/>
      <c r="C26" s="243"/>
      <c r="D26" s="243"/>
      <c r="E26" s="243"/>
      <c r="F26" s="242"/>
      <c r="G26" s="244"/>
      <c r="H26" s="246">
        <f>H25</f>
        <v>8360</v>
      </c>
      <c r="I26" s="245">
        <f t="shared" ref="I26:U26" si="13">I25</f>
        <v>0</v>
      </c>
      <c r="J26" s="246">
        <f t="shared" si="13"/>
        <v>0</v>
      </c>
      <c r="K26" s="246">
        <f t="shared" si="13"/>
        <v>0</v>
      </c>
      <c r="L26" s="246">
        <f t="shared" si="13"/>
        <v>0</v>
      </c>
      <c r="M26" s="246">
        <f t="shared" si="13"/>
        <v>0</v>
      </c>
      <c r="N26" s="246">
        <f t="shared" si="13"/>
        <v>0</v>
      </c>
      <c r="O26" s="246">
        <f t="shared" si="13"/>
        <v>0</v>
      </c>
      <c r="P26" s="246">
        <f t="shared" si="13"/>
        <v>0</v>
      </c>
      <c r="Q26" s="246">
        <f t="shared" si="13"/>
        <v>0</v>
      </c>
      <c r="R26" s="246">
        <f t="shared" si="13"/>
        <v>0</v>
      </c>
      <c r="S26" s="246">
        <f t="shared" si="13"/>
        <v>2115</v>
      </c>
      <c r="T26" s="246">
        <f t="shared" si="13"/>
        <v>3119</v>
      </c>
      <c r="U26" s="246">
        <f t="shared" si="13"/>
        <v>3126</v>
      </c>
      <c r="V26" s="239">
        <v>90291</v>
      </c>
      <c r="W26" s="240">
        <v>76314</v>
      </c>
      <c r="X26" s="240">
        <v>73902</v>
      </c>
      <c r="Y26" s="221">
        <f t="shared" si="9"/>
        <v>7524.25</v>
      </c>
      <c r="Z26" s="221">
        <f>V26-H26</f>
        <v>81931</v>
      </c>
      <c r="AA26" s="221"/>
    </row>
    <row r="27" spans="1:27" s="222" customFormat="1" ht="46.8" x14ac:dyDescent="0.3">
      <c r="A27" s="229" t="s">
        <v>252</v>
      </c>
      <c r="B27" s="230">
        <v>544</v>
      </c>
      <c r="C27" s="231" t="s">
        <v>23</v>
      </c>
      <c r="D27" s="231" t="s">
        <v>24</v>
      </c>
      <c r="E27" s="231" t="s">
        <v>182</v>
      </c>
      <c r="F27" s="230">
        <v>611</v>
      </c>
      <c r="G27" s="232"/>
      <c r="H27" s="234">
        <f>H31+H34+H37+H44+H49+H53+H55+H61+H63+H68+H57</f>
        <v>2103959.4300000002</v>
      </c>
      <c r="I27" s="233">
        <f t="shared" ref="I27:U27" si="14">I31+I34+I37+I44+I49+I53+I55+I61+I63+I68+I57</f>
        <v>0</v>
      </c>
      <c r="J27" s="234">
        <f t="shared" si="14"/>
        <v>184004.48000000001</v>
      </c>
      <c r="K27" s="234">
        <f t="shared" si="14"/>
        <v>292836.95</v>
      </c>
      <c r="L27" s="234">
        <f t="shared" si="14"/>
        <v>238769</v>
      </c>
      <c r="M27" s="234">
        <f t="shared" si="14"/>
        <v>189249</v>
      </c>
      <c r="N27" s="234">
        <f t="shared" si="14"/>
        <v>189249</v>
      </c>
      <c r="O27" s="234">
        <f t="shared" si="14"/>
        <v>167863</v>
      </c>
      <c r="P27" s="234">
        <f t="shared" si="14"/>
        <v>159587</v>
      </c>
      <c r="Q27" s="234">
        <f t="shared" si="14"/>
        <v>159587</v>
      </c>
      <c r="R27" s="234">
        <f t="shared" si="14"/>
        <v>165107</v>
      </c>
      <c r="S27" s="234">
        <f t="shared" si="14"/>
        <v>252529</v>
      </c>
      <c r="T27" s="234">
        <f t="shared" si="14"/>
        <v>66654</v>
      </c>
      <c r="U27" s="234">
        <f t="shared" si="14"/>
        <v>38524</v>
      </c>
      <c r="V27" s="245">
        <f t="shared" ref="V27:Z27" si="15">V26</f>
        <v>90291</v>
      </c>
      <c r="W27" s="245">
        <f t="shared" si="15"/>
        <v>76314</v>
      </c>
      <c r="X27" s="245">
        <f t="shared" si="15"/>
        <v>73902</v>
      </c>
      <c r="Y27" s="245">
        <f t="shared" si="15"/>
        <v>7524.25</v>
      </c>
      <c r="Z27" s="245">
        <f t="shared" si="15"/>
        <v>81931</v>
      </c>
      <c r="AA27" s="221"/>
    </row>
    <row r="28" spans="1:27" s="247" customFormat="1" ht="20.25" customHeight="1" x14ac:dyDescent="0.3">
      <c r="A28" s="235" t="s">
        <v>25</v>
      </c>
      <c r="B28" s="236">
        <v>544</v>
      </c>
      <c r="C28" s="237" t="s">
        <v>23</v>
      </c>
      <c r="D28" s="237" t="s">
        <v>24</v>
      </c>
      <c r="E28" s="237" t="s">
        <v>182</v>
      </c>
      <c r="F28" s="236">
        <v>611</v>
      </c>
      <c r="G28" s="238" t="s">
        <v>197</v>
      </c>
      <c r="H28" s="240">
        <f t="shared" ref="H28:H30" si="16">J28+K28+L28+M28+N28+O28+P28+Q28+R28+S28+T28+U28</f>
        <v>1022302</v>
      </c>
      <c r="I28" s="209">
        <f t="shared" ref="I28" si="17">I32+I35+I38+I45+I50+I54+I56+I65+I67+I72+I58</f>
        <v>0</v>
      </c>
      <c r="J28" s="248">
        <v>92936</v>
      </c>
      <c r="K28" s="248">
        <v>92936</v>
      </c>
      <c r="L28" s="248">
        <v>92936</v>
      </c>
      <c r="M28" s="248">
        <v>92936</v>
      </c>
      <c r="N28" s="248">
        <v>92936</v>
      </c>
      <c r="O28" s="248">
        <v>92936</v>
      </c>
      <c r="P28" s="248">
        <v>92936</v>
      </c>
      <c r="Q28" s="248">
        <v>92936</v>
      </c>
      <c r="R28" s="248">
        <v>92936</v>
      </c>
      <c r="S28" s="248">
        <f>92936-52606.77+145548.77</f>
        <v>185878</v>
      </c>
      <c r="T28" s="248">
        <f>92942-92942</f>
        <v>0</v>
      </c>
      <c r="U28" s="248"/>
      <c r="V28" s="233" t="e">
        <f>V32+V35+V38+V45+V50+V54+V56+V65+V67+V72+#REF!+#REF!</f>
        <v>#REF!</v>
      </c>
      <c r="W28" s="234" t="e">
        <f>W32+W35+W38+W45+W50+W54+W56+W65+W67+W72+#REF!+#REF!</f>
        <v>#REF!</v>
      </c>
      <c r="X28" s="234" t="e">
        <f>X32+X35+X38+X45+X50+X54+X56+X65+X67+X72+#REF!+#REF!</f>
        <v>#REF!</v>
      </c>
      <c r="Y28" s="221" t="e">
        <f t="shared" si="9"/>
        <v>#REF!</v>
      </c>
      <c r="Z28" s="221" t="e">
        <f>V28-H28</f>
        <v>#REF!</v>
      </c>
      <c r="AA28" s="221"/>
    </row>
    <row r="29" spans="1:27" s="247" customFormat="1" ht="20.25" customHeight="1" x14ac:dyDescent="0.3">
      <c r="A29" s="235" t="s">
        <v>302</v>
      </c>
      <c r="B29" s="236">
        <v>544</v>
      </c>
      <c r="C29" s="237" t="s">
        <v>23</v>
      </c>
      <c r="D29" s="237" t="s">
        <v>24</v>
      </c>
      <c r="E29" s="237" t="s">
        <v>182</v>
      </c>
      <c r="F29" s="236">
        <v>611</v>
      </c>
      <c r="G29" s="238" t="s">
        <v>296</v>
      </c>
      <c r="H29" s="240">
        <f t="shared" si="16"/>
        <v>0</v>
      </c>
      <c r="I29" s="209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33"/>
      <c r="W29" s="234"/>
      <c r="X29" s="234"/>
      <c r="Y29" s="221"/>
      <c r="Z29" s="221"/>
      <c r="AA29" s="221"/>
    </row>
    <row r="30" spans="1:27" s="247" customFormat="1" x14ac:dyDescent="0.3">
      <c r="A30" s="235" t="s">
        <v>28</v>
      </c>
      <c r="B30" s="236">
        <v>544</v>
      </c>
      <c r="C30" s="237" t="s">
        <v>23</v>
      </c>
      <c r="D30" s="237" t="s">
        <v>24</v>
      </c>
      <c r="E30" s="237" t="s">
        <v>182</v>
      </c>
      <c r="F30" s="236">
        <v>611</v>
      </c>
      <c r="G30" s="238" t="s">
        <v>198</v>
      </c>
      <c r="H30" s="240">
        <f t="shared" si="16"/>
        <v>309631</v>
      </c>
      <c r="I30" s="209"/>
      <c r="J30" s="248">
        <v>28148</v>
      </c>
      <c r="K30" s="248">
        <v>28148</v>
      </c>
      <c r="L30" s="248">
        <v>28148</v>
      </c>
      <c r="M30" s="248">
        <v>28148</v>
      </c>
      <c r="N30" s="248">
        <v>28148</v>
      </c>
      <c r="O30" s="248">
        <v>28148</v>
      </c>
      <c r="P30" s="248">
        <v>28148</v>
      </c>
      <c r="Q30" s="248">
        <v>28148</v>
      </c>
      <c r="R30" s="248">
        <v>28148</v>
      </c>
      <c r="S30" s="248">
        <v>28148</v>
      </c>
      <c r="T30" s="248">
        <v>28151</v>
      </c>
      <c r="U30" s="248"/>
      <c r="V30" s="209">
        <v>1484845</v>
      </c>
      <c r="W30" s="248">
        <v>1366058</v>
      </c>
      <c r="X30" s="248">
        <v>1448021</v>
      </c>
      <c r="Y30" s="221">
        <f>V30/9.7</f>
        <v>153076.80412371136</v>
      </c>
      <c r="Z30" s="221">
        <f t="shared" ref="Z30:Z43" si="18">V30-H30</f>
        <v>1175214</v>
      </c>
      <c r="AA30" s="221"/>
    </row>
    <row r="31" spans="1:27" s="247" customFormat="1" x14ac:dyDescent="0.3">
      <c r="A31" s="241" t="s">
        <v>231</v>
      </c>
      <c r="B31" s="242"/>
      <c r="C31" s="243"/>
      <c r="D31" s="243"/>
      <c r="E31" s="243"/>
      <c r="F31" s="242"/>
      <c r="G31" s="244"/>
      <c r="H31" s="329">
        <f>H30+H28+H29</f>
        <v>1331933</v>
      </c>
      <c r="I31" s="249">
        <f t="shared" ref="I31:U31" si="19">I30+I28</f>
        <v>0</v>
      </c>
      <c r="J31" s="329">
        <f t="shared" si="19"/>
        <v>121084</v>
      </c>
      <c r="K31" s="329">
        <f t="shared" si="19"/>
        <v>121084</v>
      </c>
      <c r="L31" s="329">
        <f t="shared" si="19"/>
        <v>121084</v>
      </c>
      <c r="M31" s="329">
        <f t="shared" si="19"/>
        <v>121084</v>
      </c>
      <c r="N31" s="329">
        <f t="shared" si="19"/>
        <v>121084</v>
      </c>
      <c r="O31" s="329">
        <f t="shared" si="19"/>
        <v>121084</v>
      </c>
      <c r="P31" s="329">
        <f t="shared" si="19"/>
        <v>121084</v>
      </c>
      <c r="Q31" s="329">
        <f t="shared" si="19"/>
        <v>121084</v>
      </c>
      <c r="R31" s="329">
        <f t="shared" si="19"/>
        <v>121084</v>
      </c>
      <c r="S31" s="329">
        <f t="shared" si="19"/>
        <v>214026</v>
      </c>
      <c r="T31" s="329">
        <f t="shared" si="19"/>
        <v>28151</v>
      </c>
      <c r="U31" s="329">
        <f t="shared" si="19"/>
        <v>0</v>
      </c>
      <c r="V31" s="209">
        <v>461631</v>
      </c>
      <c r="W31" s="248">
        <v>443862</v>
      </c>
      <c r="X31" s="248">
        <v>406691</v>
      </c>
      <c r="Y31" s="221">
        <f t="shared" si="9"/>
        <v>38469.25</v>
      </c>
      <c r="Z31" s="221">
        <f t="shared" si="18"/>
        <v>-870302</v>
      </c>
      <c r="AA31" s="221"/>
    </row>
    <row r="32" spans="1:27" s="247" customFormat="1" x14ac:dyDescent="0.3">
      <c r="A32" s="235" t="s">
        <v>39</v>
      </c>
      <c r="B32" s="236">
        <v>544</v>
      </c>
      <c r="C32" s="237" t="s">
        <v>23</v>
      </c>
      <c r="D32" s="237" t="s">
        <v>24</v>
      </c>
      <c r="E32" s="237" t="s">
        <v>182</v>
      </c>
      <c r="F32" s="236">
        <v>611</v>
      </c>
      <c r="G32" s="238" t="s">
        <v>199</v>
      </c>
      <c r="H32" s="240">
        <f t="shared" ref="H32:H33" si="20">J32+K32+L32+M32+N32+O32+P32+Q32+R32+S32+T32+U32</f>
        <v>17400</v>
      </c>
      <c r="I32" s="209"/>
      <c r="J32" s="248">
        <v>1450</v>
      </c>
      <c r="K32" s="248">
        <v>1450</v>
      </c>
      <c r="L32" s="248">
        <v>1450</v>
      </c>
      <c r="M32" s="248">
        <v>1450</v>
      </c>
      <c r="N32" s="248">
        <v>1450</v>
      </c>
      <c r="O32" s="248">
        <v>1450</v>
      </c>
      <c r="P32" s="248">
        <v>1450</v>
      </c>
      <c r="Q32" s="248">
        <v>1450</v>
      </c>
      <c r="R32" s="248">
        <v>1450</v>
      </c>
      <c r="S32" s="248">
        <v>1450</v>
      </c>
      <c r="T32" s="248">
        <v>1450</v>
      </c>
      <c r="U32" s="248">
        <v>1450</v>
      </c>
      <c r="V32" s="249">
        <f>V31+V30</f>
        <v>1946476</v>
      </c>
      <c r="W32" s="249">
        <f>W31+W30</f>
        <v>1809920</v>
      </c>
      <c r="X32" s="249">
        <f>X31+X30</f>
        <v>1854712</v>
      </c>
      <c r="Y32" s="221">
        <f t="shared" si="9"/>
        <v>162206.33333333334</v>
      </c>
      <c r="Z32" s="221">
        <f t="shared" si="18"/>
        <v>1929076</v>
      </c>
      <c r="AA32" s="221"/>
    </row>
    <row r="33" spans="1:29" s="247" customFormat="1" x14ac:dyDescent="0.3">
      <c r="A33" s="235" t="s">
        <v>41</v>
      </c>
      <c r="B33" s="236">
        <v>544</v>
      </c>
      <c r="C33" s="237" t="s">
        <v>23</v>
      </c>
      <c r="D33" s="237" t="s">
        <v>24</v>
      </c>
      <c r="E33" s="237" t="s">
        <v>182</v>
      </c>
      <c r="F33" s="236">
        <v>611</v>
      </c>
      <c r="G33" s="238" t="s">
        <v>200</v>
      </c>
      <c r="H33" s="240">
        <f t="shared" si="20"/>
        <v>24480</v>
      </c>
      <c r="I33" s="209"/>
      <c r="J33" s="248">
        <v>2040</v>
      </c>
      <c r="K33" s="248">
        <v>2040</v>
      </c>
      <c r="L33" s="248">
        <v>2040</v>
      </c>
      <c r="M33" s="248">
        <v>2040</v>
      </c>
      <c r="N33" s="248">
        <v>2040</v>
      </c>
      <c r="O33" s="248">
        <v>2040</v>
      </c>
      <c r="P33" s="248">
        <v>2040</v>
      </c>
      <c r="Q33" s="248">
        <v>2040</v>
      </c>
      <c r="R33" s="248">
        <v>2040</v>
      </c>
      <c r="S33" s="248">
        <v>2040</v>
      </c>
      <c r="T33" s="248">
        <v>2040</v>
      </c>
      <c r="U33" s="248">
        <v>2040</v>
      </c>
      <c r="V33" s="209">
        <v>31428</v>
      </c>
      <c r="W33" s="248">
        <v>32591</v>
      </c>
      <c r="X33" s="248">
        <v>33732</v>
      </c>
      <c r="Y33" s="221">
        <f t="shared" si="9"/>
        <v>2619</v>
      </c>
      <c r="Z33" s="221">
        <f t="shared" si="18"/>
        <v>6948</v>
      </c>
      <c r="AA33" s="221"/>
    </row>
    <row r="34" spans="1:29" s="247" customFormat="1" x14ac:dyDescent="0.3">
      <c r="A34" s="241" t="s">
        <v>45</v>
      </c>
      <c r="B34" s="242"/>
      <c r="C34" s="243"/>
      <c r="D34" s="243"/>
      <c r="E34" s="243"/>
      <c r="F34" s="242"/>
      <c r="G34" s="244"/>
      <c r="H34" s="246">
        <f>SUM(H32:H33)</f>
        <v>41880</v>
      </c>
      <c r="I34" s="245">
        <f t="shared" ref="I34:U34" si="21">SUM(I32:I33)</f>
        <v>0</v>
      </c>
      <c r="J34" s="246">
        <f t="shared" si="21"/>
        <v>3490</v>
      </c>
      <c r="K34" s="246">
        <f t="shared" si="21"/>
        <v>3490</v>
      </c>
      <c r="L34" s="246">
        <f t="shared" si="21"/>
        <v>3490</v>
      </c>
      <c r="M34" s="246">
        <f t="shared" si="21"/>
        <v>3490</v>
      </c>
      <c r="N34" s="246">
        <f t="shared" si="21"/>
        <v>3490</v>
      </c>
      <c r="O34" s="246">
        <f t="shared" si="21"/>
        <v>3490</v>
      </c>
      <c r="P34" s="246">
        <f t="shared" si="21"/>
        <v>3490</v>
      </c>
      <c r="Q34" s="246">
        <f t="shared" si="21"/>
        <v>3490</v>
      </c>
      <c r="R34" s="246">
        <f t="shared" si="21"/>
        <v>3490</v>
      </c>
      <c r="S34" s="246">
        <f t="shared" si="21"/>
        <v>3490</v>
      </c>
      <c r="T34" s="246">
        <f t="shared" si="21"/>
        <v>3490</v>
      </c>
      <c r="U34" s="246">
        <f t="shared" si="21"/>
        <v>3490</v>
      </c>
      <c r="V34" s="209">
        <v>24072</v>
      </c>
      <c r="W34" s="248">
        <v>24963</v>
      </c>
      <c r="X34" s="248">
        <v>25836</v>
      </c>
      <c r="Y34" s="221">
        <f t="shared" si="9"/>
        <v>2006</v>
      </c>
      <c r="Z34" s="221">
        <f t="shared" si="18"/>
        <v>-17808</v>
      </c>
      <c r="AA34" s="221"/>
    </row>
    <row r="35" spans="1:29" s="247" customFormat="1" x14ac:dyDescent="0.3">
      <c r="A35" s="235" t="s">
        <v>46</v>
      </c>
      <c r="B35" s="236">
        <v>544</v>
      </c>
      <c r="C35" s="237" t="s">
        <v>23</v>
      </c>
      <c r="D35" s="237" t="s">
        <v>24</v>
      </c>
      <c r="E35" s="237" t="s">
        <v>182</v>
      </c>
      <c r="F35" s="236">
        <v>611</v>
      </c>
      <c r="G35" s="238" t="s">
        <v>201</v>
      </c>
      <c r="H35" s="240">
        <f t="shared" ref="H35:H36" si="22">J35+K35+L35+M35+N35+O35+P35+Q35+R35+S35+T35+U35</f>
        <v>0</v>
      </c>
      <c r="I35" s="209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5">
        <f t="shared" ref="V35:X35" si="23">SUM(V33:V34)</f>
        <v>55500</v>
      </c>
      <c r="W35" s="245">
        <f t="shared" si="23"/>
        <v>57554</v>
      </c>
      <c r="X35" s="245">
        <f t="shared" si="23"/>
        <v>59568</v>
      </c>
      <c r="Y35" s="221">
        <f t="shared" si="9"/>
        <v>4625</v>
      </c>
      <c r="Z35" s="221">
        <f t="shared" si="18"/>
        <v>55500</v>
      </c>
      <c r="AA35" s="221"/>
    </row>
    <row r="36" spans="1:29" s="247" customFormat="1" ht="31.2" x14ac:dyDescent="0.3">
      <c r="A36" s="235" t="s">
        <v>48</v>
      </c>
      <c r="B36" s="236">
        <v>544</v>
      </c>
      <c r="C36" s="237" t="s">
        <v>23</v>
      </c>
      <c r="D36" s="237" t="s">
        <v>24</v>
      </c>
      <c r="E36" s="237" t="s">
        <v>182</v>
      </c>
      <c r="F36" s="236">
        <v>611</v>
      </c>
      <c r="G36" s="238" t="s">
        <v>202</v>
      </c>
      <c r="H36" s="240">
        <f t="shared" si="22"/>
        <v>0</v>
      </c>
      <c r="I36" s="209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09"/>
      <c r="W36" s="248"/>
      <c r="X36" s="248"/>
      <c r="Y36" s="221">
        <f t="shared" si="9"/>
        <v>0</v>
      </c>
      <c r="Z36" s="221">
        <f t="shared" si="18"/>
        <v>0</v>
      </c>
      <c r="AA36" s="221"/>
    </row>
    <row r="37" spans="1:29" s="247" customFormat="1" x14ac:dyDescent="0.3">
      <c r="A37" s="241" t="s">
        <v>50</v>
      </c>
      <c r="B37" s="242"/>
      <c r="C37" s="243"/>
      <c r="D37" s="243"/>
      <c r="E37" s="243"/>
      <c r="F37" s="242"/>
      <c r="G37" s="244"/>
      <c r="H37" s="246">
        <f>H36+H35</f>
        <v>0</v>
      </c>
      <c r="I37" s="245">
        <f t="shared" ref="I37:U37" si="24">I36+I35</f>
        <v>0</v>
      </c>
      <c r="J37" s="246">
        <f t="shared" si="24"/>
        <v>0</v>
      </c>
      <c r="K37" s="246">
        <f t="shared" si="24"/>
        <v>0</v>
      </c>
      <c r="L37" s="246">
        <f t="shared" si="24"/>
        <v>0</v>
      </c>
      <c r="M37" s="246">
        <f t="shared" si="24"/>
        <v>0</v>
      </c>
      <c r="N37" s="246">
        <f t="shared" si="24"/>
        <v>0</v>
      </c>
      <c r="O37" s="246">
        <f t="shared" si="24"/>
        <v>0</v>
      </c>
      <c r="P37" s="246">
        <f t="shared" si="24"/>
        <v>0</v>
      </c>
      <c r="Q37" s="246">
        <f t="shared" si="24"/>
        <v>0</v>
      </c>
      <c r="R37" s="246">
        <f t="shared" si="24"/>
        <v>0</v>
      </c>
      <c r="S37" s="246">
        <f t="shared" si="24"/>
        <v>0</v>
      </c>
      <c r="T37" s="246">
        <f t="shared" si="24"/>
        <v>0</v>
      </c>
      <c r="U37" s="246">
        <f t="shared" si="24"/>
        <v>0</v>
      </c>
      <c r="V37" s="209"/>
      <c r="W37" s="248"/>
      <c r="X37" s="248"/>
      <c r="Y37" s="221">
        <f t="shared" si="9"/>
        <v>0</v>
      </c>
      <c r="Z37" s="221">
        <f t="shared" si="18"/>
        <v>0</v>
      </c>
      <c r="AA37" s="221"/>
    </row>
    <row r="38" spans="1:29" s="247" customFormat="1" x14ac:dyDescent="0.3">
      <c r="A38" s="235" t="s">
        <v>51</v>
      </c>
      <c r="B38" s="236">
        <v>544</v>
      </c>
      <c r="C38" s="237" t="s">
        <v>23</v>
      </c>
      <c r="D38" s="237" t="s">
        <v>24</v>
      </c>
      <c r="E38" s="237" t="s">
        <v>182</v>
      </c>
      <c r="F38" s="236">
        <v>611</v>
      </c>
      <c r="G38" s="238" t="s">
        <v>203</v>
      </c>
      <c r="H38" s="240">
        <f t="shared" ref="H38:H43" si="25">J38+K38+L38+M38+N38+O38+P38+Q38+R38+S38+T38+U38</f>
        <v>0</v>
      </c>
      <c r="I38" s="209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5">
        <f t="shared" ref="V38:X38" si="26">V37+V36</f>
        <v>0</v>
      </c>
      <c r="W38" s="246">
        <f t="shared" si="26"/>
        <v>0</v>
      </c>
      <c r="X38" s="246">
        <f t="shared" si="26"/>
        <v>0</v>
      </c>
      <c r="Y38" s="221">
        <f t="shared" si="9"/>
        <v>0</v>
      </c>
      <c r="Z38" s="221">
        <f t="shared" si="18"/>
        <v>0</v>
      </c>
      <c r="AA38" s="221"/>
    </row>
    <row r="39" spans="1:29" s="247" customFormat="1" x14ac:dyDescent="0.3">
      <c r="A39" s="235" t="s">
        <v>53</v>
      </c>
      <c r="B39" s="236">
        <v>544</v>
      </c>
      <c r="C39" s="237" t="s">
        <v>23</v>
      </c>
      <c r="D39" s="237" t="s">
        <v>24</v>
      </c>
      <c r="E39" s="237" t="s">
        <v>182</v>
      </c>
      <c r="F39" s="236">
        <v>611</v>
      </c>
      <c r="G39" s="238" t="s">
        <v>204</v>
      </c>
      <c r="H39" s="240">
        <f t="shared" si="25"/>
        <v>91351.48</v>
      </c>
      <c r="I39" s="209"/>
      <c r="J39" s="248">
        <f>8024-4946.52</f>
        <v>3077.4799999999996</v>
      </c>
      <c r="K39" s="248">
        <v>8024</v>
      </c>
      <c r="L39" s="248">
        <v>8024</v>
      </c>
      <c r="M39" s="248">
        <v>8024</v>
      </c>
      <c r="N39" s="248">
        <v>8024</v>
      </c>
      <c r="O39" s="248">
        <v>8024</v>
      </c>
      <c r="P39" s="248">
        <v>8024</v>
      </c>
      <c r="Q39" s="248">
        <v>8024</v>
      </c>
      <c r="R39" s="248">
        <v>8024</v>
      </c>
      <c r="S39" s="248">
        <v>8024</v>
      </c>
      <c r="T39" s="248">
        <v>8024</v>
      </c>
      <c r="U39" s="248">
        <v>8034</v>
      </c>
      <c r="V39" s="209">
        <v>65000</v>
      </c>
      <c r="W39" s="248">
        <v>65000</v>
      </c>
      <c r="X39" s="248">
        <v>65000</v>
      </c>
      <c r="Y39" s="221">
        <f t="shared" si="9"/>
        <v>5416.666666666667</v>
      </c>
      <c r="Z39" s="221">
        <f t="shared" si="18"/>
        <v>-26351.479999999996</v>
      </c>
      <c r="AA39" s="221"/>
    </row>
    <row r="40" spans="1:29" s="247" customFormat="1" x14ac:dyDescent="0.3">
      <c r="A40" s="235" t="s">
        <v>55</v>
      </c>
      <c r="B40" s="236">
        <v>544</v>
      </c>
      <c r="C40" s="237" t="s">
        <v>23</v>
      </c>
      <c r="D40" s="237" t="s">
        <v>24</v>
      </c>
      <c r="E40" s="237" t="s">
        <v>182</v>
      </c>
      <c r="F40" s="236">
        <v>611</v>
      </c>
      <c r="G40" s="238" t="s">
        <v>205</v>
      </c>
      <c r="H40" s="240">
        <f t="shared" si="25"/>
        <v>320300</v>
      </c>
      <c r="I40" s="209"/>
      <c r="J40" s="248">
        <v>26691</v>
      </c>
      <c r="K40" s="248">
        <v>26691</v>
      </c>
      <c r="L40" s="248">
        <v>26691</v>
      </c>
      <c r="M40" s="248">
        <v>26691</v>
      </c>
      <c r="N40" s="248">
        <v>26691</v>
      </c>
      <c r="O40" s="248">
        <v>26691</v>
      </c>
      <c r="P40" s="248">
        <v>26691</v>
      </c>
      <c r="Q40" s="248">
        <v>26691</v>
      </c>
      <c r="R40" s="248">
        <v>26691</v>
      </c>
      <c r="S40" s="248">
        <v>26691</v>
      </c>
      <c r="T40" s="248">
        <v>26691</v>
      </c>
      <c r="U40" s="248">
        <v>26699</v>
      </c>
      <c r="V40" s="209">
        <v>304654</v>
      </c>
      <c r="W40" s="248">
        <v>304654</v>
      </c>
      <c r="X40" s="248">
        <v>315286</v>
      </c>
      <c r="Y40" s="221">
        <f t="shared" si="9"/>
        <v>25387.833333333332</v>
      </c>
      <c r="Z40" s="221">
        <f t="shared" si="18"/>
        <v>-15646</v>
      </c>
      <c r="AA40" s="221"/>
    </row>
    <row r="41" spans="1:29" s="247" customFormat="1" x14ac:dyDescent="0.3">
      <c r="A41" s="235" t="s">
        <v>57</v>
      </c>
      <c r="B41" s="236">
        <v>544</v>
      </c>
      <c r="C41" s="237" t="s">
        <v>23</v>
      </c>
      <c r="D41" s="237" t="s">
        <v>24</v>
      </c>
      <c r="E41" s="237" t="s">
        <v>182</v>
      </c>
      <c r="F41" s="236">
        <v>611</v>
      </c>
      <c r="G41" s="238" t="s">
        <v>206</v>
      </c>
      <c r="H41" s="240">
        <f t="shared" si="25"/>
        <v>3242.35</v>
      </c>
      <c r="I41" s="209"/>
      <c r="J41" s="248">
        <f>298-298</f>
        <v>0</v>
      </c>
      <c r="K41" s="248">
        <f>298-38.65</f>
        <v>259.35000000000002</v>
      </c>
      <c r="L41" s="248">
        <v>298</v>
      </c>
      <c r="M41" s="248">
        <v>298</v>
      </c>
      <c r="N41" s="248">
        <v>298</v>
      </c>
      <c r="O41" s="248">
        <v>298</v>
      </c>
      <c r="P41" s="248">
        <v>298</v>
      </c>
      <c r="Q41" s="248">
        <v>298</v>
      </c>
      <c r="R41" s="248">
        <v>298</v>
      </c>
      <c r="S41" s="248">
        <v>298</v>
      </c>
      <c r="T41" s="248">
        <v>298</v>
      </c>
      <c r="U41" s="248">
        <v>301</v>
      </c>
      <c r="V41" s="209">
        <v>0</v>
      </c>
      <c r="W41" s="248">
        <v>0</v>
      </c>
      <c r="X41" s="248">
        <v>0</v>
      </c>
      <c r="Y41" s="221">
        <f t="shared" si="9"/>
        <v>0</v>
      </c>
      <c r="Z41" s="221">
        <f t="shared" si="18"/>
        <v>-3242.35</v>
      </c>
      <c r="AA41" s="221"/>
    </row>
    <row r="42" spans="1:29" s="247" customFormat="1" x14ac:dyDescent="0.3">
      <c r="A42" s="235" t="s">
        <v>59</v>
      </c>
      <c r="B42" s="236">
        <v>544</v>
      </c>
      <c r="C42" s="237" t="s">
        <v>23</v>
      </c>
      <c r="D42" s="237" t="s">
        <v>24</v>
      </c>
      <c r="E42" s="237" t="s">
        <v>182</v>
      </c>
      <c r="F42" s="236">
        <v>611</v>
      </c>
      <c r="G42" s="238" t="s">
        <v>207</v>
      </c>
      <c r="H42" s="240">
        <f t="shared" si="25"/>
        <v>0</v>
      </c>
      <c r="I42" s="209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09">
        <v>47156</v>
      </c>
      <c r="W42" s="248">
        <v>47156</v>
      </c>
      <c r="X42" s="248">
        <v>47156</v>
      </c>
      <c r="Y42" s="221">
        <f t="shared" si="9"/>
        <v>3929.6666666666665</v>
      </c>
      <c r="Z42" s="221">
        <f t="shared" si="18"/>
        <v>47156</v>
      </c>
      <c r="AA42" s="221"/>
    </row>
    <row r="43" spans="1:29" s="247" customFormat="1" ht="31.2" x14ac:dyDescent="0.3">
      <c r="A43" s="235" t="s">
        <v>61</v>
      </c>
      <c r="B43" s="236">
        <v>544</v>
      </c>
      <c r="C43" s="237" t="s">
        <v>23</v>
      </c>
      <c r="D43" s="237" t="s">
        <v>24</v>
      </c>
      <c r="E43" s="237" t="s">
        <v>182</v>
      </c>
      <c r="F43" s="236">
        <v>611</v>
      </c>
      <c r="G43" s="238" t="s">
        <v>208</v>
      </c>
      <c r="H43" s="240">
        <f t="shared" si="25"/>
        <v>0</v>
      </c>
      <c r="I43" s="209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09">
        <v>59747</v>
      </c>
      <c r="W43" s="248">
        <v>59747</v>
      </c>
      <c r="X43" s="248">
        <v>59747</v>
      </c>
      <c r="Y43" s="221">
        <f t="shared" si="9"/>
        <v>4978.916666666667</v>
      </c>
      <c r="Z43" s="221">
        <f t="shared" si="18"/>
        <v>59747</v>
      </c>
      <c r="AA43" s="221"/>
    </row>
    <row r="44" spans="1:29" s="247" customFormat="1" x14ac:dyDescent="0.3">
      <c r="A44" s="241" t="s">
        <v>63</v>
      </c>
      <c r="B44" s="242"/>
      <c r="C44" s="243"/>
      <c r="D44" s="243"/>
      <c r="E44" s="243"/>
      <c r="F44" s="242"/>
      <c r="G44" s="244"/>
      <c r="H44" s="246">
        <f>H38+H39+H40+H41+H42+H43</f>
        <v>414893.82999999996</v>
      </c>
      <c r="I44" s="245">
        <f t="shared" ref="I44:Z45" si="27">I38+I39+I40+I41+I42+I43</f>
        <v>0</v>
      </c>
      <c r="J44" s="246">
        <f t="shared" si="27"/>
        <v>29768.48</v>
      </c>
      <c r="K44" s="246">
        <f t="shared" si="27"/>
        <v>34974.35</v>
      </c>
      <c r="L44" s="246">
        <f t="shared" si="27"/>
        <v>35013</v>
      </c>
      <c r="M44" s="246">
        <f t="shared" si="27"/>
        <v>35013</v>
      </c>
      <c r="N44" s="246">
        <f t="shared" si="27"/>
        <v>35013</v>
      </c>
      <c r="O44" s="246">
        <f t="shared" si="27"/>
        <v>35013</v>
      </c>
      <c r="P44" s="246">
        <f t="shared" si="27"/>
        <v>35013</v>
      </c>
      <c r="Q44" s="246">
        <f t="shared" si="27"/>
        <v>35013</v>
      </c>
      <c r="R44" s="246">
        <f t="shared" si="27"/>
        <v>35013</v>
      </c>
      <c r="S44" s="246">
        <f t="shared" si="27"/>
        <v>35013</v>
      </c>
      <c r="T44" s="246">
        <f t="shared" si="27"/>
        <v>35013</v>
      </c>
      <c r="U44" s="246">
        <f t="shared" si="27"/>
        <v>35034</v>
      </c>
      <c r="V44" s="245">
        <f t="shared" si="27"/>
        <v>476557</v>
      </c>
      <c r="W44" s="245">
        <f t="shared" si="27"/>
        <v>476557</v>
      </c>
      <c r="X44" s="245">
        <f t="shared" si="27"/>
        <v>487189</v>
      </c>
      <c r="Y44" s="245">
        <f t="shared" si="27"/>
        <v>39713.083333333328</v>
      </c>
      <c r="Z44" s="245">
        <f t="shared" si="27"/>
        <v>61663.170000000006</v>
      </c>
      <c r="AA44" s="221"/>
    </row>
    <row r="45" spans="1:29" s="247" customFormat="1" ht="31.2" x14ac:dyDescent="0.3">
      <c r="A45" s="235" t="s">
        <v>69</v>
      </c>
      <c r="B45" s="236">
        <v>544</v>
      </c>
      <c r="C45" s="237" t="s">
        <v>23</v>
      </c>
      <c r="D45" s="237" t="s">
        <v>24</v>
      </c>
      <c r="E45" s="237" t="s">
        <v>182</v>
      </c>
      <c r="F45" s="236">
        <v>611</v>
      </c>
      <c r="G45" s="238" t="s">
        <v>209</v>
      </c>
      <c r="H45" s="240">
        <f t="shared" ref="H45:H48" si="28">J45+K45+L45+M45+N45+O45+P45+Q45+R45+S45+T45+U45</f>
        <v>16560</v>
      </c>
      <c r="I45" s="209"/>
      <c r="J45" s="248"/>
      <c r="K45" s="248"/>
      <c r="L45" s="248">
        <v>5520</v>
      </c>
      <c r="M45" s="248"/>
      <c r="N45" s="248"/>
      <c r="O45" s="248">
        <v>5520</v>
      </c>
      <c r="P45" s="248"/>
      <c r="Q45" s="248"/>
      <c r="R45" s="248">
        <v>5520</v>
      </c>
      <c r="S45" s="248"/>
      <c r="T45" s="248"/>
      <c r="U45" s="248"/>
      <c r="V45" s="245">
        <f t="shared" si="27"/>
        <v>953114</v>
      </c>
      <c r="W45" s="246">
        <f t="shared" ref="W45:X45" si="29">SUM(W39:W44)</f>
        <v>953114</v>
      </c>
      <c r="X45" s="246">
        <f t="shared" si="29"/>
        <v>974378</v>
      </c>
      <c r="Y45" s="221">
        <f t="shared" si="9"/>
        <v>79426.166666666672</v>
      </c>
      <c r="Z45" s="221">
        <f t="shared" ref="Z45:Z54" si="30">V45-H45</f>
        <v>936554</v>
      </c>
      <c r="AA45" s="221"/>
    </row>
    <row r="46" spans="1:29" s="247" customFormat="1" x14ac:dyDescent="0.3">
      <c r="A46" s="235" t="s">
        <v>73</v>
      </c>
      <c r="B46" s="236">
        <v>544</v>
      </c>
      <c r="C46" s="237" t="s">
        <v>23</v>
      </c>
      <c r="D46" s="237" t="s">
        <v>24</v>
      </c>
      <c r="E46" s="237" t="s">
        <v>182</v>
      </c>
      <c r="F46" s="236">
        <v>611</v>
      </c>
      <c r="G46" s="238" t="s">
        <v>210</v>
      </c>
      <c r="H46" s="240">
        <f t="shared" si="28"/>
        <v>0</v>
      </c>
      <c r="I46" s="209"/>
      <c r="J46" s="248"/>
      <c r="K46" s="248"/>
      <c r="L46" s="248">
        <f>150000-150000</f>
        <v>0</v>
      </c>
      <c r="M46" s="248"/>
      <c r="N46" s="248"/>
      <c r="O46" s="248"/>
      <c r="P46" s="248"/>
      <c r="Q46" s="248"/>
      <c r="R46" s="248"/>
      <c r="S46" s="248"/>
      <c r="T46" s="248"/>
      <c r="U46" s="248"/>
      <c r="V46" s="209">
        <v>89640</v>
      </c>
      <c r="W46" s="248">
        <v>92957</v>
      </c>
      <c r="X46" s="248">
        <v>96210</v>
      </c>
      <c r="Y46" s="221">
        <f t="shared" si="9"/>
        <v>7470</v>
      </c>
      <c r="Z46" s="221">
        <f t="shared" si="30"/>
        <v>89640</v>
      </c>
      <c r="AA46" s="221"/>
    </row>
    <row r="47" spans="1:29" s="247" customFormat="1" ht="46.8" x14ac:dyDescent="0.3">
      <c r="A47" s="235" t="s">
        <v>77</v>
      </c>
      <c r="B47" s="236">
        <v>544</v>
      </c>
      <c r="C47" s="237" t="s">
        <v>23</v>
      </c>
      <c r="D47" s="237" t="s">
        <v>24</v>
      </c>
      <c r="E47" s="237" t="s">
        <v>182</v>
      </c>
      <c r="F47" s="236">
        <v>611</v>
      </c>
      <c r="G47" s="238" t="s">
        <v>211</v>
      </c>
      <c r="H47" s="240">
        <f t="shared" si="28"/>
        <v>21900</v>
      </c>
      <c r="I47" s="209"/>
      <c r="J47" s="248">
        <v>4380</v>
      </c>
      <c r="K47" s="248">
        <v>4380</v>
      </c>
      <c r="L47" s="248">
        <v>4380</v>
      </c>
      <c r="M47" s="248">
        <v>4380</v>
      </c>
      <c r="N47" s="248">
        <v>4380</v>
      </c>
      <c r="O47" s="248"/>
      <c r="P47" s="248"/>
      <c r="Q47" s="248"/>
      <c r="R47" s="248"/>
      <c r="S47" s="248"/>
      <c r="T47" s="248"/>
      <c r="U47" s="248"/>
      <c r="V47" s="209">
        <v>5000</v>
      </c>
      <c r="W47" s="248">
        <v>5185</v>
      </c>
      <c r="X47" s="248">
        <v>5366</v>
      </c>
      <c r="Y47" s="221">
        <f t="shared" si="9"/>
        <v>416.66666666666669</v>
      </c>
      <c r="Z47" s="221">
        <f t="shared" si="30"/>
        <v>-16900</v>
      </c>
      <c r="AA47" s="221">
        <f>H47-I47-6084.98</f>
        <v>15815.02</v>
      </c>
      <c r="AB47" s="326"/>
    </row>
    <row r="48" spans="1:29" s="247" customFormat="1" x14ac:dyDescent="0.3">
      <c r="A48" s="235" t="s">
        <v>79</v>
      </c>
      <c r="B48" s="236">
        <v>544</v>
      </c>
      <c r="C48" s="237" t="s">
        <v>23</v>
      </c>
      <c r="D48" s="237" t="s">
        <v>24</v>
      </c>
      <c r="E48" s="237" t="s">
        <v>182</v>
      </c>
      <c r="F48" s="236">
        <v>611</v>
      </c>
      <c r="G48" s="238" t="s">
        <v>212</v>
      </c>
      <c r="H48" s="240">
        <f t="shared" si="28"/>
        <v>26620</v>
      </c>
      <c r="I48" s="209"/>
      <c r="J48" s="248">
        <v>5324</v>
      </c>
      <c r="K48" s="248">
        <v>5324</v>
      </c>
      <c r="L48" s="248">
        <v>5324</v>
      </c>
      <c r="M48" s="248">
        <v>5324</v>
      </c>
      <c r="N48" s="248">
        <f>5324</f>
        <v>5324</v>
      </c>
      <c r="O48" s="248"/>
      <c r="P48" s="248"/>
      <c r="Q48" s="248"/>
      <c r="R48" s="248"/>
      <c r="S48" s="248"/>
      <c r="T48" s="248"/>
      <c r="U48" s="248"/>
      <c r="V48" s="209">
        <v>83910</v>
      </c>
      <c r="W48" s="248">
        <v>87014</v>
      </c>
      <c r="X48" s="248">
        <v>90060</v>
      </c>
      <c r="Y48" s="221">
        <f t="shared" si="9"/>
        <v>6992.5</v>
      </c>
      <c r="Z48" s="221">
        <f t="shared" si="30"/>
        <v>57290</v>
      </c>
      <c r="AA48" s="221"/>
      <c r="AB48" s="295"/>
      <c r="AC48" s="295"/>
    </row>
    <row r="49" spans="1:30" s="247" customFormat="1" x14ac:dyDescent="0.3">
      <c r="A49" s="241" t="s">
        <v>81</v>
      </c>
      <c r="B49" s="242"/>
      <c r="C49" s="243"/>
      <c r="D49" s="243"/>
      <c r="E49" s="243"/>
      <c r="F49" s="242"/>
      <c r="G49" s="244"/>
      <c r="H49" s="246">
        <f>SUM(H45:H48)</f>
        <v>65080</v>
      </c>
      <c r="I49" s="245">
        <f>SUM(I45:I48)</f>
        <v>0</v>
      </c>
      <c r="J49" s="246">
        <f>SUM(J45:J48)</f>
        <v>9704</v>
      </c>
      <c r="K49" s="246">
        <f t="shared" ref="K49:U49" si="31">SUM(K45:K48)</f>
        <v>9704</v>
      </c>
      <c r="L49" s="246">
        <f t="shared" si="31"/>
        <v>15224</v>
      </c>
      <c r="M49" s="246">
        <f t="shared" si="31"/>
        <v>9704</v>
      </c>
      <c r="N49" s="246">
        <f t="shared" si="31"/>
        <v>9704</v>
      </c>
      <c r="O49" s="246">
        <f t="shared" si="31"/>
        <v>5520</v>
      </c>
      <c r="P49" s="246">
        <f t="shared" si="31"/>
        <v>0</v>
      </c>
      <c r="Q49" s="246">
        <f t="shared" si="31"/>
        <v>0</v>
      </c>
      <c r="R49" s="246">
        <f t="shared" si="31"/>
        <v>5520</v>
      </c>
      <c r="S49" s="246">
        <f t="shared" si="31"/>
        <v>0</v>
      </c>
      <c r="T49" s="246">
        <f t="shared" si="31"/>
        <v>0</v>
      </c>
      <c r="U49" s="246">
        <f t="shared" si="31"/>
        <v>0</v>
      </c>
      <c r="V49" s="209">
        <v>53416</v>
      </c>
      <c r="W49" s="248">
        <v>53416</v>
      </c>
      <c r="X49" s="248">
        <v>53416</v>
      </c>
      <c r="Y49" s="221">
        <f t="shared" si="9"/>
        <v>4451.333333333333</v>
      </c>
      <c r="Z49" s="221">
        <f t="shared" si="30"/>
        <v>-11664</v>
      </c>
      <c r="AA49" s="221"/>
    </row>
    <row r="50" spans="1:30" s="247" customFormat="1" x14ac:dyDescent="0.3">
      <c r="A50" s="235" t="s">
        <v>82</v>
      </c>
      <c r="B50" s="236">
        <v>544</v>
      </c>
      <c r="C50" s="237" t="s">
        <v>23</v>
      </c>
      <c r="D50" s="237" t="s">
        <v>24</v>
      </c>
      <c r="E50" s="237" t="s">
        <v>182</v>
      </c>
      <c r="F50" s="236">
        <v>611</v>
      </c>
      <c r="G50" s="238" t="s">
        <v>213</v>
      </c>
      <c r="H50" s="240">
        <f t="shared" ref="H50:H52" si="32">J50+K50+L50+M50+N50+O50+P50+Q50+R50+S50+T50+U50</f>
        <v>78590</v>
      </c>
      <c r="I50" s="209"/>
      <c r="J50" s="248">
        <v>15358</v>
      </c>
      <c r="K50" s="248">
        <v>15358</v>
      </c>
      <c r="L50" s="248">
        <v>15358</v>
      </c>
      <c r="M50" s="248">
        <v>15358</v>
      </c>
      <c r="N50" s="248">
        <v>15358</v>
      </c>
      <c r="O50" s="248">
        <v>1800</v>
      </c>
      <c r="P50" s="248"/>
      <c r="Q50" s="248"/>
      <c r="R50" s="248"/>
      <c r="S50" s="248"/>
      <c r="T50" s="248"/>
      <c r="U50" s="248"/>
      <c r="V50" s="245">
        <f t="shared" ref="V50:X50" si="33">SUM(V46:V49)</f>
        <v>231966</v>
      </c>
      <c r="W50" s="246">
        <f t="shared" si="33"/>
        <v>238572</v>
      </c>
      <c r="X50" s="246">
        <f t="shared" si="33"/>
        <v>245052</v>
      </c>
      <c r="Y50" s="221">
        <f t="shared" si="9"/>
        <v>19330.5</v>
      </c>
      <c r="Z50" s="221">
        <f t="shared" si="30"/>
        <v>153376</v>
      </c>
      <c r="AA50" s="221"/>
    </row>
    <row r="51" spans="1:30" s="247" customFormat="1" x14ac:dyDescent="0.3">
      <c r="A51" s="235" t="s">
        <v>88</v>
      </c>
      <c r="B51" s="236">
        <v>544</v>
      </c>
      <c r="C51" s="237" t="s">
        <v>23</v>
      </c>
      <c r="D51" s="237" t="s">
        <v>24</v>
      </c>
      <c r="E51" s="237" t="s">
        <v>182</v>
      </c>
      <c r="F51" s="236">
        <v>611</v>
      </c>
      <c r="G51" s="238" t="s">
        <v>214</v>
      </c>
      <c r="H51" s="240">
        <f t="shared" si="32"/>
        <v>126626.6</v>
      </c>
      <c r="I51" s="209"/>
      <c r="J51" s="248">
        <v>4600</v>
      </c>
      <c r="K51" s="248">
        <f>4600+109725-6098.4</f>
        <v>108226.6</v>
      </c>
      <c r="L51" s="248">
        <v>4600</v>
      </c>
      <c r="M51" s="248">
        <v>4600</v>
      </c>
      <c r="N51" s="248">
        <v>4600</v>
      </c>
      <c r="O51" s="248"/>
      <c r="P51" s="248"/>
      <c r="Q51" s="248"/>
      <c r="R51" s="248"/>
      <c r="S51" s="248"/>
      <c r="T51" s="248"/>
      <c r="U51" s="248"/>
      <c r="V51" s="209">
        <v>88862</v>
      </c>
      <c r="W51" s="248">
        <v>88862</v>
      </c>
      <c r="X51" s="248">
        <v>88862</v>
      </c>
      <c r="Y51" s="221">
        <f t="shared" si="9"/>
        <v>7405.166666666667</v>
      </c>
      <c r="Z51" s="221">
        <f t="shared" si="30"/>
        <v>-37764.600000000006</v>
      </c>
      <c r="AA51" s="221">
        <f>H51-I51-4350</f>
        <v>122276.6</v>
      </c>
      <c r="AB51" s="295"/>
      <c r="AC51" s="295"/>
      <c r="AD51" s="295"/>
    </row>
    <row r="52" spans="1:30" s="247" customFormat="1" ht="46.8" x14ac:dyDescent="0.3">
      <c r="A52" s="235" t="s">
        <v>92</v>
      </c>
      <c r="B52" s="236">
        <v>544</v>
      </c>
      <c r="C52" s="237" t="s">
        <v>23</v>
      </c>
      <c r="D52" s="237" t="s">
        <v>24</v>
      </c>
      <c r="E52" s="237" t="s">
        <v>182</v>
      </c>
      <c r="F52" s="236">
        <v>611</v>
      </c>
      <c r="G52" s="238" t="s">
        <v>274</v>
      </c>
      <c r="H52" s="240">
        <f t="shared" si="32"/>
        <v>0</v>
      </c>
      <c r="I52" s="209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09">
        <v>54546</v>
      </c>
      <c r="W52" s="248">
        <v>56567</v>
      </c>
      <c r="X52" s="248">
        <v>58547</v>
      </c>
      <c r="Y52" s="221">
        <f t="shared" si="9"/>
        <v>4545.5</v>
      </c>
      <c r="Z52" s="221">
        <f t="shared" si="30"/>
        <v>54546</v>
      </c>
      <c r="AA52" s="221"/>
    </row>
    <row r="53" spans="1:30" s="247" customFormat="1" x14ac:dyDescent="0.3">
      <c r="A53" s="241" t="s">
        <v>104</v>
      </c>
      <c r="B53" s="242"/>
      <c r="C53" s="243"/>
      <c r="D53" s="243"/>
      <c r="E53" s="243"/>
      <c r="F53" s="242"/>
      <c r="G53" s="244"/>
      <c r="H53" s="246">
        <f>SUM(H50:H52)</f>
        <v>205216.6</v>
      </c>
      <c r="I53" s="245">
        <f t="shared" ref="I53:U53" si="34">SUM(I50:I52)</f>
        <v>0</v>
      </c>
      <c r="J53" s="246">
        <f t="shared" si="34"/>
        <v>19958</v>
      </c>
      <c r="K53" s="246">
        <f t="shared" si="34"/>
        <v>123584.6</v>
      </c>
      <c r="L53" s="246">
        <f t="shared" si="34"/>
        <v>19958</v>
      </c>
      <c r="M53" s="246">
        <f t="shared" si="34"/>
        <v>19958</v>
      </c>
      <c r="N53" s="246">
        <f t="shared" si="34"/>
        <v>19958</v>
      </c>
      <c r="O53" s="246">
        <f t="shared" si="34"/>
        <v>1800</v>
      </c>
      <c r="P53" s="246">
        <f t="shared" si="34"/>
        <v>0</v>
      </c>
      <c r="Q53" s="246">
        <f t="shared" si="34"/>
        <v>0</v>
      </c>
      <c r="R53" s="246">
        <f t="shared" si="34"/>
        <v>0</v>
      </c>
      <c r="S53" s="246">
        <f t="shared" si="34"/>
        <v>0</v>
      </c>
      <c r="T53" s="246">
        <f t="shared" si="34"/>
        <v>0</v>
      </c>
      <c r="U53" s="246">
        <f t="shared" si="34"/>
        <v>0</v>
      </c>
      <c r="V53" s="209"/>
      <c r="W53" s="248"/>
      <c r="X53" s="248"/>
      <c r="Y53" s="221">
        <f t="shared" si="9"/>
        <v>0</v>
      </c>
      <c r="Z53" s="221">
        <f t="shared" si="30"/>
        <v>-205216.6</v>
      </c>
      <c r="AA53" s="221"/>
    </row>
    <row r="54" spans="1:30" s="247" customFormat="1" ht="31.2" x14ac:dyDescent="0.3">
      <c r="A54" s="235" t="s">
        <v>251</v>
      </c>
      <c r="B54" s="236">
        <v>544</v>
      </c>
      <c r="C54" s="237" t="s">
        <v>23</v>
      </c>
      <c r="D54" s="237" t="s">
        <v>24</v>
      </c>
      <c r="E54" s="237" t="s">
        <v>182</v>
      </c>
      <c r="F54" s="236">
        <v>611</v>
      </c>
      <c r="G54" s="238" t="s">
        <v>237</v>
      </c>
      <c r="H54" s="240">
        <f>J54+K54+L54+M54+N54+O54+P54+Q54+R54+S54+T54+U54</f>
        <v>0</v>
      </c>
      <c r="I54" s="209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5">
        <f>SUM(V51:V52)</f>
        <v>143408</v>
      </c>
      <c r="W54" s="246">
        <f>W52+W51</f>
        <v>145429</v>
      </c>
      <c r="X54" s="246">
        <f>X52+X51</f>
        <v>147409</v>
      </c>
      <c r="Y54" s="221">
        <f t="shared" si="9"/>
        <v>11950.666666666666</v>
      </c>
      <c r="Z54" s="221">
        <f t="shared" si="30"/>
        <v>143408</v>
      </c>
      <c r="AA54" s="221"/>
    </row>
    <row r="55" spans="1:30" s="247" customFormat="1" x14ac:dyDescent="0.3">
      <c r="A55" s="241" t="s">
        <v>236</v>
      </c>
      <c r="B55" s="242"/>
      <c r="C55" s="243"/>
      <c r="D55" s="243"/>
      <c r="E55" s="243"/>
      <c r="F55" s="242"/>
      <c r="G55" s="244"/>
      <c r="H55" s="246">
        <f>SUM(H54)</f>
        <v>0</v>
      </c>
      <c r="I55" s="245">
        <f t="shared" ref="I55:Z55" si="35">SUM(I54)</f>
        <v>0</v>
      </c>
      <c r="J55" s="246">
        <f t="shared" si="35"/>
        <v>0</v>
      </c>
      <c r="K55" s="246">
        <f t="shared" si="35"/>
        <v>0</v>
      </c>
      <c r="L55" s="246">
        <f t="shared" si="35"/>
        <v>0</v>
      </c>
      <c r="M55" s="246">
        <f t="shared" si="35"/>
        <v>0</v>
      </c>
      <c r="N55" s="246">
        <f t="shared" si="35"/>
        <v>0</v>
      </c>
      <c r="O55" s="246">
        <f t="shared" si="35"/>
        <v>0</v>
      </c>
      <c r="P55" s="246">
        <f t="shared" si="35"/>
        <v>0</v>
      </c>
      <c r="Q55" s="246">
        <f t="shared" si="35"/>
        <v>0</v>
      </c>
      <c r="R55" s="246">
        <f t="shared" si="35"/>
        <v>0</v>
      </c>
      <c r="S55" s="246">
        <f t="shared" si="35"/>
        <v>0</v>
      </c>
      <c r="T55" s="246">
        <f t="shared" si="35"/>
        <v>0</v>
      </c>
      <c r="U55" s="246">
        <f t="shared" si="35"/>
        <v>0</v>
      </c>
      <c r="V55" s="245">
        <f t="shared" si="35"/>
        <v>143408</v>
      </c>
      <c r="W55" s="245">
        <f t="shared" si="35"/>
        <v>145429</v>
      </c>
      <c r="X55" s="245">
        <f t="shared" si="35"/>
        <v>147409</v>
      </c>
      <c r="Y55" s="245">
        <f t="shared" si="35"/>
        <v>11950.666666666666</v>
      </c>
      <c r="Z55" s="245">
        <f t="shared" si="35"/>
        <v>143408</v>
      </c>
      <c r="AA55" s="221"/>
    </row>
    <row r="56" spans="1:30" s="247" customFormat="1" ht="27.6" x14ac:dyDescent="0.3">
      <c r="A56" s="201" t="s">
        <v>260</v>
      </c>
      <c r="B56" s="236">
        <v>544</v>
      </c>
      <c r="C56" s="237" t="s">
        <v>23</v>
      </c>
      <c r="D56" s="237" t="s">
        <v>24</v>
      </c>
      <c r="E56" s="237" t="s">
        <v>182</v>
      </c>
      <c r="F56" s="236">
        <v>611</v>
      </c>
      <c r="G56" s="238" t="s">
        <v>257</v>
      </c>
      <c r="H56" s="240">
        <f>J56+K56+L56+M56+N56+O56+P56+Q56+R56+S56+T56+U56</f>
        <v>956</v>
      </c>
      <c r="I56" s="239"/>
      <c r="J56" s="240">
        <f>269-269</f>
        <v>0</v>
      </c>
      <c r="K56" s="240">
        <f t="shared" ref="K56:S56" si="36">269-269</f>
        <v>0</v>
      </c>
      <c r="L56" s="240">
        <f t="shared" si="36"/>
        <v>0</v>
      </c>
      <c r="M56" s="240">
        <f t="shared" si="36"/>
        <v>0</v>
      </c>
      <c r="N56" s="240">
        <f t="shared" si="36"/>
        <v>0</v>
      </c>
      <c r="O56" s="240">
        <f>269-269+956</f>
        <v>956</v>
      </c>
      <c r="P56" s="240">
        <f t="shared" si="36"/>
        <v>0</v>
      </c>
      <c r="Q56" s="240">
        <f t="shared" si="36"/>
        <v>0</v>
      </c>
      <c r="R56" s="240">
        <f t="shared" si="36"/>
        <v>0</v>
      </c>
      <c r="S56" s="240">
        <f t="shared" si="36"/>
        <v>0</v>
      </c>
      <c r="T56" s="240">
        <f>275-275</f>
        <v>0</v>
      </c>
      <c r="U56" s="240"/>
      <c r="V56" s="245">
        <f t="shared" ref="V56" si="37">SUM(V55)</f>
        <v>143408</v>
      </c>
      <c r="W56" s="246">
        <f t="shared" ref="W56:X56" si="38">W55</f>
        <v>145429</v>
      </c>
      <c r="X56" s="246">
        <f t="shared" si="38"/>
        <v>147409</v>
      </c>
      <c r="Y56" s="221">
        <f t="shared" si="9"/>
        <v>11950.666666666666</v>
      </c>
      <c r="Z56" s="221">
        <f>V56-H56</f>
        <v>142452</v>
      </c>
      <c r="AA56" s="221"/>
    </row>
    <row r="57" spans="1:30" s="247" customFormat="1" x14ac:dyDescent="0.3">
      <c r="A57" s="241" t="s">
        <v>254</v>
      </c>
      <c r="B57" s="242"/>
      <c r="C57" s="243"/>
      <c r="D57" s="243"/>
      <c r="E57" s="243"/>
      <c r="F57" s="242"/>
      <c r="G57" s="244"/>
      <c r="H57" s="246">
        <f>H56</f>
        <v>956</v>
      </c>
      <c r="I57" s="245">
        <f t="shared" ref="I57:U57" si="39">I56</f>
        <v>0</v>
      </c>
      <c r="J57" s="246">
        <f t="shared" si="39"/>
        <v>0</v>
      </c>
      <c r="K57" s="246">
        <f t="shared" si="39"/>
        <v>0</v>
      </c>
      <c r="L57" s="246">
        <f t="shared" si="39"/>
        <v>0</v>
      </c>
      <c r="M57" s="246">
        <f t="shared" si="39"/>
        <v>0</v>
      </c>
      <c r="N57" s="246">
        <f t="shared" si="39"/>
        <v>0</v>
      </c>
      <c r="O57" s="246">
        <f t="shared" si="39"/>
        <v>956</v>
      </c>
      <c r="P57" s="246">
        <f t="shared" si="39"/>
        <v>0</v>
      </c>
      <c r="Q57" s="246">
        <f t="shared" si="39"/>
        <v>0</v>
      </c>
      <c r="R57" s="246">
        <f t="shared" si="39"/>
        <v>0</v>
      </c>
      <c r="S57" s="246">
        <f t="shared" si="39"/>
        <v>0</v>
      </c>
      <c r="T57" s="246">
        <f t="shared" si="39"/>
        <v>0</v>
      </c>
      <c r="U57" s="246">
        <f t="shared" si="39"/>
        <v>0</v>
      </c>
      <c r="V57" s="239"/>
      <c r="W57" s="240"/>
      <c r="X57" s="240"/>
      <c r="Y57" s="221"/>
      <c r="Z57" s="221"/>
      <c r="AA57" s="221"/>
    </row>
    <row r="58" spans="1:30" s="247" customFormat="1" x14ac:dyDescent="0.3">
      <c r="A58" s="235" t="s">
        <v>250</v>
      </c>
      <c r="B58" s="236">
        <v>544</v>
      </c>
      <c r="C58" s="237" t="s">
        <v>23</v>
      </c>
      <c r="D58" s="237" t="s">
        <v>24</v>
      </c>
      <c r="E58" s="237" t="s">
        <v>182</v>
      </c>
      <c r="F58" s="236">
        <v>611</v>
      </c>
      <c r="G58" s="238" t="s">
        <v>241</v>
      </c>
      <c r="H58" s="240">
        <f>J58+K58+L58+M58+N58+O58+P58+Q58+R58+S58+T58+U58</f>
        <v>44000</v>
      </c>
      <c r="I58" s="239"/>
      <c r="J58" s="240"/>
      <c r="K58" s="240"/>
      <c r="L58" s="240">
        <v>44000</v>
      </c>
      <c r="M58" s="240"/>
      <c r="N58" s="240"/>
      <c r="O58" s="240"/>
      <c r="P58" s="240"/>
      <c r="Q58" s="240"/>
      <c r="R58" s="240"/>
      <c r="S58" s="240"/>
      <c r="T58" s="240"/>
      <c r="U58" s="240"/>
      <c r="V58" s="245"/>
      <c r="W58" s="246"/>
      <c r="X58" s="246"/>
      <c r="Y58" s="221"/>
      <c r="Z58" s="221"/>
      <c r="AA58" s="221"/>
    </row>
    <row r="59" spans="1:30" s="247" customFormat="1" x14ac:dyDescent="0.3">
      <c r="A59" s="235" t="s">
        <v>291</v>
      </c>
      <c r="B59" s="236">
        <v>544</v>
      </c>
      <c r="C59" s="237" t="s">
        <v>23</v>
      </c>
      <c r="D59" s="237" t="s">
        <v>24</v>
      </c>
      <c r="E59" s="237" t="s">
        <v>182</v>
      </c>
      <c r="F59" s="236">
        <v>611</v>
      </c>
      <c r="G59" s="238" t="s">
        <v>290</v>
      </c>
      <c r="H59" s="240">
        <f>J59+K59+L59+M59+N59+O59+P59+Q59+R59+S59+T59+U59</f>
        <v>0</v>
      </c>
      <c r="I59" s="239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5"/>
      <c r="W59" s="246"/>
      <c r="X59" s="246"/>
      <c r="Y59" s="221"/>
      <c r="Z59" s="221"/>
      <c r="AA59" s="221"/>
    </row>
    <row r="60" spans="1:30" s="247" customFormat="1" x14ac:dyDescent="0.3">
      <c r="A60" s="235" t="s">
        <v>301</v>
      </c>
      <c r="B60" s="236">
        <v>545</v>
      </c>
      <c r="C60" s="237" t="s">
        <v>23</v>
      </c>
      <c r="D60" s="237" t="s">
        <v>24</v>
      </c>
      <c r="E60" s="237" t="s">
        <v>182</v>
      </c>
      <c r="F60" s="236">
        <v>612</v>
      </c>
      <c r="G60" s="238" t="s">
        <v>297</v>
      </c>
      <c r="H60" s="240">
        <f>J60+K60+L60+M60+N60+O60+P60+Q60+R60+S60+T60+U60</f>
        <v>0</v>
      </c>
      <c r="I60" s="239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5"/>
      <c r="W60" s="246"/>
      <c r="X60" s="246"/>
      <c r="Y60" s="221"/>
      <c r="Z60" s="221"/>
      <c r="AA60" s="221"/>
    </row>
    <row r="61" spans="1:30" s="247" customFormat="1" x14ac:dyDescent="0.3">
      <c r="A61" s="241" t="s">
        <v>111</v>
      </c>
      <c r="B61" s="242"/>
      <c r="C61" s="243"/>
      <c r="D61" s="243"/>
      <c r="E61" s="243"/>
      <c r="F61" s="242"/>
      <c r="G61" s="244"/>
      <c r="H61" s="246">
        <f>H59+H58+H60</f>
        <v>44000</v>
      </c>
      <c r="I61" s="245">
        <f t="shared" ref="I61:U61" si="40">I58</f>
        <v>0</v>
      </c>
      <c r="J61" s="246">
        <f t="shared" si="40"/>
        <v>0</v>
      </c>
      <c r="K61" s="246">
        <f t="shared" si="40"/>
        <v>0</v>
      </c>
      <c r="L61" s="246">
        <f t="shared" si="40"/>
        <v>44000</v>
      </c>
      <c r="M61" s="246">
        <f t="shared" si="40"/>
        <v>0</v>
      </c>
      <c r="N61" s="246">
        <f t="shared" si="40"/>
        <v>0</v>
      </c>
      <c r="O61" s="246">
        <f t="shared" si="40"/>
        <v>0</v>
      </c>
      <c r="P61" s="246">
        <f t="shared" si="40"/>
        <v>0</v>
      </c>
      <c r="Q61" s="246">
        <f t="shared" si="40"/>
        <v>0</v>
      </c>
      <c r="R61" s="246">
        <f t="shared" si="40"/>
        <v>0</v>
      </c>
      <c r="S61" s="246">
        <f t="shared" si="40"/>
        <v>0</v>
      </c>
      <c r="T61" s="246">
        <f t="shared" si="40"/>
        <v>0</v>
      </c>
      <c r="U61" s="246">
        <f t="shared" si="40"/>
        <v>0</v>
      </c>
      <c r="V61" s="209">
        <v>55230</v>
      </c>
      <c r="W61" s="248">
        <v>47498</v>
      </c>
      <c r="X61" s="248">
        <v>55230</v>
      </c>
      <c r="Y61" s="221">
        <f>V61/3</f>
        <v>18410</v>
      </c>
      <c r="Z61" s="221">
        <f>V61-H61</f>
        <v>11230</v>
      </c>
      <c r="AA61" s="221"/>
    </row>
    <row r="62" spans="1:30" s="247" customFormat="1" ht="31.2" x14ac:dyDescent="0.3">
      <c r="A62" s="235" t="s">
        <v>30</v>
      </c>
      <c r="B62" s="236">
        <v>544</v>
      </c>
      <c r="C62" s="237" t="s">
        <v>23</v>
      </c>
      <c r="D62" s="237" t="s">
        <v>24</v>
      </c>
      <c r="E62" s="237" t="s">
        <v>182</v>
      </c>
      <c r="F62" s="236">
        <v>611</v>
      </c>
      <c r="G62" s="238" t="s">
        <v>215</v>
      </c>
      <c r="H62" s="240">
        <f>J62+K62+L62+M62+N62+O62+P62+Q62+R62+S62+T62+U62</f>
        <v>0</v>
      </c>
      <c r="I62" s="239"/>
      <c r="J62" s="240"/>
      <c r="K62" s="240"/>
      <c r="L62" s="240"/>
      <c r="M62" s="240"/>
      <c r="N62" s="248"/>
      <c r="O62" s="248"/>
      <c r="P62" s="248"/>
      <c r="Q62" s="248"/>
      <c r="R62" s="248"/>
      <c r="S62" s="248"/>
      <c r="T62" s="248"/>
      <c r="U62" s="248"/>
      <c r="V62" s="209"/>
      <c r="W62" s="248"/>
      <c r="X62" s="248"/>
      <c r="Y62" s="221"/>
      <c r="Z62" s="221"/>
      <c r="AA62" s="221"/>
    </row>
    <row r="63" spans="1:30" s="247" customFormat="1" x14ac:dyDescent="0.3">
      <c r="A63" s="241" t="s">
        <v>34</v>
      </c>
      <c r="B63" s="242"/>
      <c r="C63" s="243"/>
      <c r="D63" s="243"/>
      <c r="E63" s="243"/>
      <c r="F63" s="242"/>
      <c r="G63" s="244"/>
      <c r="H63" s="246">
        <f>SUM(H62:H62)</f>
        <v>0</v>
      </c>
      <c r="I63" s="245">
        <f t="shared" ref="I63:Z63" si="41">SUM(I62:I62)</f>
        <v>0</v>
      </c>
      <c r="J63" s="246">
        <f t="shared" si="41"/>
        <v>0</v>
      </c>
      <c r="K63" s="246">
        <f t="shared" si="41"/>
        <v>0</v>
      </c>
      <c r="L63" s="246">
        <f t="shared" si="41"/>
        <v>0</v>
      </c>
      <c r="M63" s="246">
        <f t="shared" si="41"/>
        <v>0</v>
      </c>
      <c r="N63" s="246">
        <f t="shared" si="41"/>
        <v>0</v>
      </c>
      <c r="O63" s="246">
        <f t="shared" si="41"/>
        <v>0</v>
      </c>
      <c r="P63" s="246">
        <f t="shared" si="41"/>
        <v>0</v>
      </c>
      <c r="Q63" s="246">
        <f t="shared" si="41"/>
        <v>0</v>
      </c>
      <c r="R63" s="246">
        <f t="shared" si="41"/>
        <v>0</v>
      </c>
      <c r="S63" s="246">
        <f t="shared" si="41"/>
        <v>0</v>
      </c>
      <c r="T63" s="246">
        <f t="shared" si="41"/>
        <v>0</v>
      </c>
      <c r="U63" s="246">
        <f t="shared" si="41"/>
        <v>0</v>
      </c>
      <c r="V63" s="245">
        <f t="shared" si="41"/>
        <v>0</v>
      </c>
      <c r="W63" s="245">
        <f t="shared" si="41"/>
        <v>0</v>
      </c>
      <c r="X63" s="245">
        <f t="shared" si="41"/>
        <v>0</v>
      </c>
      <c r="Y63" s="245">
        <f t="shared" si="41"/>
        <v>0</v>
      </c>
      <c r="Z63" s="245">
        <f t="shared" si="41"/>
        <v>0</v>
      </c>
      <c r="AA63" s="221"/>
    </row>
    <row r="64" spans="1:30" s="247" customFormat="1" ht="46.8" x14ac:dyDescent="0.3">
      <c r="A64" s="235" t="s">
        <v>245</v>
      </c>
      <c r="B64" s="236">
        <v>544</v>
      </c>
      <c r="C64" s="237" t="s">
        <v>23</v>
      </c>
      <c r="D64" s="237" t="s">
        <v>24</v>
      </c>
      <c r="E64" s="237" t="s">
        <v>182</v>
      </c>
      <c r="F64" s="236" t="s">
        <v>253</v>
      </c>
      <c r="G64" s="238" t="s">
        <v>240</v>
      </c>
      <c r="H64" s="240">
        <f t="shared" ref="H64:H67" si="42">J64+K64+L64+M64+N64+O64+P64+Q64+R64+S64+T64+U64</f>
        <v>0</v>
      </c>
      <c r="I64" s="209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09"/>
      <c r="W64" s="248"/>
      <c r="X64" s="248"/>
      <c r="Y64" s="221">
        <f t="shared" si="9"/>
        <v>0</v>
      </c>
      <c r="Z64" s="221">
        <f t="shared" ref="Z64:Z72" si="43">V64-H64</f>
        <v>0</v>
      </c>
      <c r="AA64" s="221"/>
    </row>
    <row r="65" spans="1:28" s="247" customFormat="1" ht="31.2" x14ac:dyDescent="0.3">
      <c r="A65" s="235" t="s">
        <v>249</v>
      </c>
      <c r="B65" s="236">
        <v>544</v>
      </c>
      <c r="C65" s="237" t="s">
        <v>23</v>
      </c>
      <c r="D65" s="237" t="s">
        <v>24</v>
      </c>
      <c r="E65" s="237" t="s">
        <v>182</v>
      </c>
      <c r="F65" s="236">
        <v>611</v>
      </c>
      <c r="G65" s="238" t="s">
        <v>248</v>
      </c>
      <c r="H65" s="240">
        <f t="shared" si="42"/>
        <v>0</v>
      </c>
      <c r="I65" s="209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5">
        <f t="shared" ref="V65:X65" si="44">V64+V61</f>
        <v>55230</v>
      </c>
      <c r="W65" s="246">
        <f t="shared" si="44"/>
        <v>47498</v>
      </c>
      <c r="X65" s="246">
        <f t="shared" si="44"/>
        <v>55230</v>
      </c>
      <c r="Y65" s="221">
        <f t="shared" si="9"/>
        <v>4602.5</v>
      </c>
      <c r="Z65" s="221">
        <f t="shared" si="43"/>
        <v>55230</v>
      </c>
      <c r="AA65" s="221"/>
    </row>
    <row r="66" spans="1:28" s="247" customFormat="1" x14ac:dyDescent="0.3">
      <c r="A66" s="235" t="s">
        <v>246</v>
      </c>
      <c r="B66" s="236">
        <v>544</v>
      </c>
      <c r="C66" s="237" t="s">
        <v>23</v>
      </c>
      <c r="D66" s="237" t="s">
        <v>24</v>
      </c>
      <c r="E66" s="237" t="s">
        <v>182</v>
      </c>
      <c r="F66" s="236">
        <v>611</v>
      </c>
      <c r="G66" s="238" t="s">
        <v>239</v>
      </c>
      <c r="H66" s="240">
        <f t="shared" si="42"/>
        <v>0</v>
      </c>
      <c r="I66" s="209"/>
      <c r="J66" s="248"/>
      <c r="K66" s="248"/>
      <c r="L66" s="248">
        <f>8930-8930</f>
        <v>0</v>
      </c>
      <c r="M66" s="248"/>
      <c r="N66" s="248"/>
      <c r="O66" s="248"/>
      <c r="P66" s="248"/>
      <c r="Q66" s="248"/>
      <c r="R66" s="248"/>
      <c r="S66" s="248"/>
      <c r="T66" s="248"/>
      <c r="U66" s="248"/>
      <c r="V66" s="209"/>
      <c r="W66" s="248"/>
      <c r="X66" s="248"/>
      <c r="Y66" s="221">
        <f t="shared" si="9"/>
        <v>0</v>
      </c>
      <c r="Z66" s="221">
        <f t="shared" si="43"/>
        <v>0</v>
      </c>
      <c r="AA66" s="221"/>
    </row>
    <row r="67" spans="1:28" s="247" customFormat="1" ht="31.2" x14ac:dyDescent="0.3">
      <c r="A67" s="235" t="s">
        <v>247</v>
      </c>
      <c r="B67" s="236">
        <v>544</v>
      </c>
      <c r="C67" s="237" t="s">
        <v>23</v>
      </c>
      <c r="D67" s="237" t="s">
        <v>24</v>
      </c>
      <c r="E67" s="237" t="s">
        <v>182</v>
      </c>
      <c r="F67" s="236">
        <v>611</v>
      </c>
      <c r="G67" s="238" t="s">
        <v>238</v>
      </c>
      <c r="H67" s="240">
        <f t="shared" si="42"/>
        <v>0</v>
      </c>
      <c r="I67" s="209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5">
        <f t="shared" ref="V67:X67" si="45">SUM(V66:V66)</f>
        <v>0</v>
      </c>
      <c r="W67" s="246">
        <f t="shared" si="45"/>
        <v>0</v>
      </c>
      <c r="X67" s="246">
        <f t="shared" si="45"/>
        <v>0</v>
      </c>
      <c r="Y67" s="221">
        <f t="shared" si="9"/>
        <v>0</v>
      </c>
      <c r="Z67" s="221">
        <f t="shared" si="43"/>
        <v>0</v>
      </c>
      <c r="AA67" s="221"/>
    </row>
    <row r="68" spans="1:28" s="247" customFormat="1" x14ac:dyDescent="0.3">
      <c r="A68" s="241" t="s">
        <v>37</v>
      </c>
      <c r="B68" s="242"/>
      <c r="C68" s="243"/>
      <c r="D68" s="243"/>
      <c r="E68" s="243"/>
      <c r="F68" s="242"/>
      <c r="G68" s="244"/>
      <c r="H68" s="246">
        <f>SUM(H64:H67)</f>
        <v>0</v>
      </c>
      <c r="I68" s="245">
        <f t="shared" ref="I68:U68" si="46">SUM(I64:I67)</f>
        <v>0</v>
      </c>
      <c r="J68" s="246">
        <f t="shared" si="46"/>
        <v>0</v>
      </c>
      <c r="K68" s="246">
        <f t="shared" si="46"/>
        <v>0</v>
      </c>
      <c r="L68" s="246">
        <f t="shared" si="46"/>
        <v>0</v>
      </c>
      <c r="M68" s="246">
        <f t="shared" si="46"/>
        <v>0</v>
      </c>
      <c r="N68" s="246">
        <f t="shared" si="46"/>
        <v>0</v>
      </c>
      <c r="O68" s="246">
        <f t="shared" si="46"/>
        <v>0</v>
      </c>
      <c r="P68" s="246">
        <f t="shared" si="46"/>
        <v>0</v>
      </c>
      <c r="Q68" s="246">
        <f t="shared" si="46"/>
        <v>0</v>
      </c>
      <c r="R68" s="246">
        <f t="shared" si="46"/>
        <v>0</v>
      </c>
      <c r="S68" s="246">
        <f t="shared" si="46"/>
        <v>0</v>
      </c>
      <c r="T68" s="246">
        <f t="shared" si="46"/>
        <v>0</v>
      </c>
      <c r="U68" s="246">
        <f t="shared" si="46"/>
        <v>0</v>
      </c>
      <c r="V68" s="209">
        <v>2071</v>
      </c>
      <c r="W68" s="248">
        <v>2148</v>
      </c>
      <c r="X68" s="248">
        <v>2223</v>
      </c>
      <c r="Y68" s="221">
        <f t="shared" si="9"/>
        <v>172.58333333333334</v>
      </c>
      <c r="Z68" s="221">
        <f t="shared" si="43"/>
        <v>2071</v>
      </c>
      <c r="AA68" s="221"/>
    </row>
    <row r="69" spans="1:28" s="247" customFormat="1" ht="46.8" x14ac:dyDescent="0.3">
      <c r="A69" s="250" t="s">
        <v>180</v>
      </c>
      <c r="B69" s="230">
        <v>544</v>
      </c>
      <c r="C69" s="231" t="s">
        <v>23</v>
      </c>
      <c r="D69" s="231" t="s">
        <v>24</v>
      </c>
      <c r="E69" s="251" t="s">
        <v>285</v>
      </c>
      <c r="F69" s="230"/>
      <c r="G69" s="252"/>
      <c r="H69" s="254">
        <f>H70+H71</f>
        <v>361518</v>
      </c>
      <c r="I69" s="253">
        <f t="shared" ref="I69:U69" si="47">I70+I71</f>
        <v>0</v>
      </c>
      <c r="J69" s="254">
        <f t="shared" si="47"/>
        <v>72303</v>
      </c>
      <c r="K69" s="254">
        <f t="shared" si="47"/>
        <v>72303</v>
      </c>
      <c r="L69" s="254">
        <f t="shared" si="47"/>
        <v>72303</v>
      </c>
      <c r="M69" s="254">
        <f t="shared" si="47"/>
        <v>72303</v>
      </c>
      <c r="N69" s="254">
        <f t="shared" si="47"/>
        <v>72306</v>
      </c>
      <c r="O69" s="254">
        <f t="shared" si="47"/>
        <v>0</v>
      </c>
      <c r="P69" s="254">
        <f t="shared" si="47"/>
        <v>0</v>
      </c>
      <c r="Q69" s="254">
        <f t="shared" si="47"/>
        <v>0</v>
      </c>
      <c r="R69" s="254">
        <f t="shared" si="47"/>
        <v>0</v>
      </c>
      <c r="S69" s="254">
        <f t="shared" si="47"/>
        <v>0</v>
      </c>
      <c r="T69" s="254">
        <f t="shared" si="47"/>
        <v>0</v>
      </c>
      <c r="U69" s="254">
        <f t="shared" si="47"/>
        <v>0</v>
      </c>
      <c r="V69" s="209"/>
      <c r="W69" s="248"/>
      <c r="X69" s="248"/>
      <c r="Y69" s="221">
        <f t="shared" si="9"/>
        <v>0</v>
      </c>
      <c r="Z69" s="221">
        <f t="shared" si="43"/>
        <v>-361518</v>
      </c>
      <c r="AA69" s="221"/>
    </row>
    <row r="70" spans="1:28" s="247" customFormat="1" x14ac:dyDescent="0.3">
      <c r="A70" s="235" t="s">
        <v>123</v>
      </c>
      <c r="B70" s="236">
        <v>544</v>
      </c>
      <c r="C70" s="237" t="s">
        <v>23</v>
      </c>
      <c r="D70" s="237" t="s">
        <v>24</v>
      </c>
      <c r="E70" s="255" t="s">
        <v>285</v>
      </c>
      <c r="F70" s="236">
        <v>611</v>
      </c>
      <c r="G70" s="238" t="s">
        <v>258</v>
      </c>
      <c r="H70" s="240">
        <f t="shared" ref="H70:H71" si="48">J70+K70+L70+M70+N70+O70+P70+Q70+R70+S70+T70+U70</f>
        <v>0</v>
      </c>
      <c r="I70" s="209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09">
        <v>32200</v>
      </c>
      <c r="W70" s="248">
        <v>33391</v>
      </c>
      <c r="X70" s="248">
        <v>34560</v>
      </c>
      <c r="Y70" s="221">
        <f t="shared" si="9"/>
        <v>2683.3333333333335</v>
      </c>
      <c r="Z70" s="221">
        <f t="shared" si="43"/>
        <v>32200</v>
      </c>
      <c r="AA70" s="221"/>
    </row>
    <row r="71" spans="1:28" s="247" customFormat="1" x14ac:dyDescent="0.3">
      <c r="A71" s="235" t="s">
        <v>82</v>
      </c>
      <c r="B71" s="236">
        <v>544</v>
      </c>
      <c r="C71" s="237" t="s">
        <v>23</v>
      </c>
      <c r="D71" s="237" t="s">
        <v>24</v>
      </c>
      <c r="E71" s="255" t="s">
        <v>285</v>
      </c>
      <c r="F71" s="236">
        <v>611</v>
      </c>
      <c r="G71" s="238" t="s">
        <v>213</v>
      </c>
      <c r="H71" s="240">
        <f t="shared" si="48"/>
        <v>361518</v>
      </c>
      <c r="I71" s="209"/>
      <c r="J71" s="248">
        <v>72303</v>
      </c>
      <c r="K71" s="248">
        <v>72303</v>
      </c>
      <c r="L71" s="248">
        <v>72303</v>
      </c>
      <c r="M71" s="248">
        <v>72303</v>
      </c>
      <c r="N71" s="248">
        <v>72306</v>
      </c>
      <c r="O71" s="248"/>
      <c r="P71" s="248"/>
      <c r="Q71" s="248"/>
      <c r="R71" s="248"/>
      <c r="S71" s="248"/>
      <c r="T71" s="248"/>
      <c r="U71" s="248"/>
      <c r="V71" s="209">
        <v>0</v>
      </c>
      <c r="W71" s="248">
        <v>0</v>
      </c>
      <c r="X71" s="248">
        <v>0</v>
      </c>
      <c r="Y71" s="221">
        <f t="shared" si="9"/>
        <v>0</v>
      </c>
      <c r="Z71" s="221">
        <f t="shared" si="43"/>
        <v>-361518</v>
      </c>
      <c r="AA71" s="221"/>
    </row>
    <row r="72" spans="1:28" s="247" customFormat="1" x14ac:dyDescent="0.3">
      <c r="A72" s="250" t="s">
        <v>179</v>
      </c>
      <c r="B72" s="230">
        <v>544</v>
      </c>
      <c r="C72" s="231" t="s">
        <v>172</v>
      </c>
      <c r="D72" s="231" t="s">
        <v>165</v>
      </c>
      <c r="E72" s="251" t="s">
        <v>286</v>
      </c>
      <c r="F72" s="230"/>
      <c r="G72" s="252"/>
      <c r="H72" s="254">
        <f>H73</f>
        <v>58320</v>
      </c>
      <c r="I72" s="253">
        <f t="shared" ref="I72:U72" si="49">I73</f>
        <v>0</v>
      </c>
      <c r="J72" s="254">
        <f t="shared" si="49"/>
        <v>0</v>
      </c>
      <c r="K72" s="254">
        <f t="shared" si="49"/>
        <v>0</v>
      </c>
      <c r="L72" s="254">
        <f t="shared" si="49"/>
        <v>11970</v>
      </c>
      <c r="M72" s="254">
        <f t="shared" si="49"/>
        <v>0</v>
      </c>
      <c r="N72" s="254">
        <f t="shared" si="49"/>
        <v>0</v>
      </c>
      <c r="O72" s="254">
        <f t="shared" si="49"/>
        <v>11970</v>
      </c>
      <c r="P72" s="254">
        <f t="shared" si="49"/>
        <v>0</v>
      </c>
      <c r="Q72" s="254">
        <f t="shared" si="49"/>
        <v>22410</v>
      </c>
      <c r="R72" s="254">
        <f t="shared" si="49"/>
        <v>11970</v>
      </c>
      <c r="S72" s="254">
        <f t="shared" si="49"/>
        <v>0</v>
      </c>
      <c r="T72" s="254">
        <f t="shared" si="49"/>
        <v>0</v>
      </c>
      <c r="U72" s="254">
        <f t="shared" si="49"/>
        <v>0</v>
      </c>
      <c r="V72" s="245">
        <f t="shared" ref="V72:X72" si="50">SUM(V68:V71)</f>
        <v>34271</v>
      </c>
      <c r="W72" s="246">
        <f t="shared" si="50"/>
        <v>35539</v>
      </c>
      <c r="X72" s="246">
        <f t="shared" si="50"/>
        <v>36783</v>
      </c>
      <c r="Y72" s="221">
        <f t="shared" si="9"/>
        <v>2855.9166666666665</v>
      </c>
      <c r="Z72" s="221">
        <f t="shared" si="43"/>
        <v>-24049</v>
      </c>
      <c r="AA72" s="221"/>
    </row>
    <row r="73" spans="1:28" s="247" customFormat="1" x14ac:dyDescent="0.3">
      <c r="A73" s="235" t="s">
        <v>123</v>
      </c>
      <c r="B73" s="236">
        <v>544</v>
      </c>
      <c r="C73" s="237" t="s">
        <v>172</v>
      </c>
      <c r="D73" s="237" t="s">
        <v>165</v>
      </c>
      <c r="E73" s="255" t="s">
        <v>286</v>
      </c>
      <c r="F73" s="236">
        <v>611</v>
      </c>
      <c r="G73" s="256" t="s">
        <v>259</v>
      </c>
      <c r="H73" s="240">
        <f>J73+K73+L73+M73+N73+O73+P73+Q73+R73+S73+T73+U73</f>
        <v>58320</v>
      </c>
      <c r="I73" s="209"/>
      <c r="J73" s="248"/>
      <c r="K73" s="248"/>
      <c r="L73" s="248">
        <v>11970</v>
      </c>
      <c r="M73" s="248"/>
      <c r="N73" s="248"/>
      <c r="O73" s="248">
        <v>11970</v>
      </c>
      <c r="P73" s="248"/>
      <c r="Q73" s="248">
        <v>22410</v>
      </c>
      <c r="R73" s="248">
        <v>11970</v>
      </c>
      <c r="S73" s="248"/>
      <c r="T73" s="248"/>
      <c r="U73" s="248"/>
      <c r="V73" s="253">
        <f t="shared" ref="V73:Z73" si="51">V74+V75</f>
        <v>202536</v>
      </c>
      <c r="W73" s="253">
        <f t="shared" si="51"/>
        <v>145826</v>
      </c>
      <c r="X73" s="253">
        <f t="shared" si="51"/>
        <v>132702</v>
      </c>
      <c r="Y73" s="253">
        <f t="shared" si="51"/>
        <v>40507.199999999997</v>
      </c>
      <c r="Z73" s="253">
        <f t="shared" si="51"/>
        <v>182536</v>
      </c>
      <c r="AA73" s="221"/>
    </row>
    <row r="74" spans="1:28" s="247" customFormat="1" x14ac:dyDescent="0.3">
      <c r="A74" s="250" t="s">
        <v>140</v>
      </c>
      <c r="B74" s="230">
        <v>544</v>
      </c>
      <c r="C74" s="231" t="s">
        <v>23</v>
      </c>
      <c r="D74" s="231" t="s">
        <v>24</v>
      </c>
      <c r="E74" s="251" t="s">
        <v>283</v>
      </c>
      <c r="F74" s="230"/>
      <c r="G74" s="252"/>
      <c r="H74" s="254">
        <f>H75</f>
        <v>10000</v>
      </c>
      <c r="I74" s="253">
        <f t="shared" ref="I74:U74" si="52">I75</f>
        <v>0</v>
      </c>
      <c r="J74" s="254">
        <f t="shared" si="52"/>
        <v>0</v>
      </c>
      <c r="K74" s="254">
        <f t="shared" si="52"/>
        <v>0</v>
      </c>
      <c r="L74" s="254">
        <f t="shared" si="52"/>
        <v>0</v>
      </c>
      <c r="M74" s="254">
        <f t="shared" si="52"/>
        <v>0</v>
      </c>
      <c r="N74" s="254">
        <f t="shared" si="52"/>
        <v>10000</v>
      </c>
      <c r="O74" s="254">
        <f t="shared" si="52"/>
        <v>0</v>
      </c>
      <c r="P74" s="254">
        <f t="shared" si="52"/>
        <v>0</v>
      </c>
      <c r="Q74" s="254">
        <f t="shared" si="52"/>
        <v>0</v>
      </c>
      <c r="R74" s="254">
        <f t="shared" si="52"/>
        <v>0</v>
      </c>
      <c r="S74" s="254">
        <f t="shared" si="52"/>
        <v>0</v>
      </c>
      <c r="T74" s="254">
        <f t="shared" si="52"/>
        <v>0</v>
      </c>
      <c r="U74" s="254">
        <f t="shared" si="52"/>
        <v>0</v>
      </c>
      <c r="V74" s="209"/>
      <c r="W74" s="248"/>
      <c r="X74" s="248"/>
      <c r="Y74" s="221">
        <f t="shared" si="9"/>
        <v>0</v>
      </c>
      <c r="Z74" s="221">
        <f>V74-H74</f>
        <v>-10000</v>
      </c>
      <c r="AA74" s="221"/>
    </row>
    <row r="75" spans="1:28" s="247" customFormat="1" ht="31.2" x14ac:dyDescent="0.3">
      <c r="A75" s="235" t="s">
        <v>244</v>
      </c>
      <c r="B75" s="236">
        <v>544</v>
      </c>
      <c r="C75" s="237" t="s">
        <v>23</v>
      </c>
      <c r="D75" s="237" t="s">
        <v>24</v>
      </c>
      <c r="E75" s="255" t="s">
        <v>283</v>
      </c>
      <c r="F75" s="236">
        <v>611</v>
      </c>
      <c r="G75" s="256" t="s">
        <v>242</v>
      </c>
      <c r="H75" s="240">
        <f>J75+K75+L75+M75+N75+O75+P75+Q75+R75+S75+T75+U75</f>
        <v>10000</v>
      </c>
      <c r="I75" s="209"/>
      <c r="J75" s="248"/>
      <c r="K75" s="248"/>
      <c r="L75" s="248"/>
      <c r="M75" s="248"/>
      <c r="N75" s="248">
        <v>10000</v>
      </c>
      <c r="O75" s="248"/>
      <c r="P75" s="248"/>
      <c r="Q75" s="248"/>
      <c r="R75" s="248"/>
      <c r="S75" s="248"/>
      <c r="T75" s="248"/>
      <c r="U75" s="248"/>
      <c r="V75" s="209">
        <v>202536</v>
      </c>
      <c r="W75" s="248">
        <v>145826</v>
      </c>
      <c r="X75" s="248">
        <v>132702</v>
      </c>
      <c r="Y75" s="221">
        <f>V75/5</f>
        <v>40507.199999999997</v>
      </c>
      <c r="Z75" s="221">
        <f>V75-H75</f>
        <v>192536</v>
      </c>
      <c r="AA75" s="221"/>
    </row>
    <row r="76" spans="1:28" s="247" customFormat="1" x14ac:dyDescent="0.3">
      <c r="A76" s="291"/>
      <c r="B76" s="251">
        <v>544</v>
      </c>
      <c r="C76" s="251" t="s">
        <v>156</v>
      </c>
      <c r="D76" s="251" t="s">
        <v>157</v>
      </c>
      <c r="E76" s="251" t="s">
        <v>261</v>
      </c>
      <c r="F76" s="251"/>
      <c r="G76" s="292"/>
      <c r="H76" s="254">
        <f>H77</f>
        <v>0</v>
      </c>
      <c r="I76" s="253">
        <f t="shared" ref="I76:X76" si="53">I77</f>
        <v>0</v>
      </c>
      <c r="J76" s="254">
        <f t="shared" si="53"/>
        <v>0</v>
      </c>
      <c r="K76" s="254">
        <f t="shared" si="53"/>
        <v>0</v>
      </c>
      <c r="L76" s="254">
        <f t="shared" si="53"/>
        <v>0</v>
      </c>
      <c r="M76" s="254">
        <f t="shared" si="53"/>
        <v>0</v>
      </c>
      <c r="N76" s="254">
        <f t="shared" si="53"/>
        <v>0</v>
      </c>
      <c r="O76" s="254">
        <f t="shared" si="53"/>
        <v>0</v>
      </c>
      <c r="P76" s="254">
        <f t="shared" si="53"/>
        <v>0</v>
      </c>
      <c r="Q76" s="254">
        <f t="shared" si="53"/>
        <v>0</v>
      </c>
      <c r="R76" s="254">
        <f t="shared" si="53"/>
        <v>0</v>
      </c>
      <c r="S76" s="254">
        <f t="shared" si="53"/>
        <v>0</v>
      </c>
      <c r="T76" s="254">
        <f t="shared" si="53"/>
        <v>0</v>
      </c>
      <c r="U76" s="254">
        <f t="shared" si="53"/>
        <v>0</v>
      </c>
      <c r="V76" s="253">
        <f t="shared" si="53"/>
        <v>148839</v>
      </c>
      <c r="W76" s="254">
        <f t="shared" si="53"/>
        <v>126513</v>
      </c>
      <c r="X76" s="254">
        <f t="shared" si="53"/>
        <v>122717</v>
      </c>
      <c r="Y76" s="221">
        <f t="shared" si="9"/>
        <v>12403.25</v>
      </c>
      <c r="Z76" s="221">
        <f>V76-H76</f>
        <v>148839</v>
      </c>
      <c r="AA76" s="221"/>
    </row>
    <row r="77" spans="1:28" s="247" customFormat="1" x14ac:dyDescent="0.3">
      <c r="A77" s="293" t="s">
        <v>265</v>
      </c>
      <c r="B77" s="255" t="s">
        <v>262</v>
      </c>
      <c r="C77" s="255" t="s">
        <v>156</v>
      </c>
      <c r="D77" s="255" t="s">
        <v>157</v>
      </c>
      <c r="E77" s="255" t="s">
        <v>261</v>
      </c>
      <c r="F77" s="255" t="s">
        <v>263</v>
      </c>
      <c r="G77" s="294" t="s">
        <v>264</v>
      </c>
      <c r="H77" s="240">
        <f>J77+K77+L77+M77+N77+O77+P77+Q77+R77+S77+T77+U77</f>
        <v>0</v>
      </c>
      <c r="I77" s="209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09">
        <v>148839</v>
      </c>
      <c r="W77" s="248">
        <v>126513</v>
      </c>
      <c r="X77" s="248">
        <v>122717</v>
      </c>
      <c r="Y77" s="221">
        <f>V77/3</f>
        <v>49613</v>
      </c>
      <c r="Z77" s="221">
        <f>V77-H77</f>
        <v>148839</v>
      </c>
      <c r="AA77" s="221"/>
    </row>
    <row r="78" spans="1:28" s="247" customFormat="1" ht="31.2" x14ac:dyDescent="0.3">
      <c r="A78" s="229" t="s">
        <v>160</v>
      </c>
      <c r="B78" s="230">
        <v>544</v>
      </c>
      <c r="C78" s="231" t="s">
        <v>156</v>
      </c>
      <c r="D78" s="231" t="s">
        <v>157</v>
      </c>
      <c r="E78" s="251" t="s">
        <v>266</v>
      </c>
      <c r="F78" s="230"/>
      <c r="G78" s="252"/>
      <c r="H78" s="254">
        <f>H80+H81+H79</f>
        <v>323</v>
      </c>
      <c r="I78" s="253">
        <f t="shared" ref="I78:U78" si="54">I80+I81+I79</f>
        <v>0</v>
      </c>
      <c r="J78" s="254">
        <f t="shared" si="54"/>
        <v>0</v>
      </c>
      <c r="K78" s="254">
        <f t="shared" si="54"/>
        <v>323</v>
      </c>
      <c r="L78" s="254">
        <f t="shared" si="54"/>
        <v>0</v>
      </c>
      <c r="M78" s="254">
        <f t="shared" si="54"/>
        <v>0</v>
      </c>
      <c r="N78" s="254">
        <f t="shared" si="54"/>
        <v>0</v>
      </c>
      <c r="O78" s="254">
        <f t="shared" si="54"/>
        <v>0</v>
      </c>
      <c r="P78" s="254">
        <f t="shared" si="54"/>
        <v>0</v>
      </c>
      <c r="Q78" s="254">
        <f t="shared" si="54"/>
        <v>0</v>
      </c>
      <c r="R78" s="254">
        <f t="shared" si="54"/>
        <v>0</v>
      </c>
      <c r="S78" s="254">
        <f t="shared" si="54"/>
        <v>0</v>
      </c>
      <c r="T78" s="254">
        <f t="shared" si="54"/>
        <v>0</v>
      </c>
      <c r="U78" s="254">
        <f t="shared" si="54"/>
        <v>0</v>
      </c>
      <c r="V78" s="253">
        <f t="shared" ref="V78:X78" si="55">V80</f>
        <v>24776</v>
      </c>
      <c r="W78" s="254">
        <f t="shared" si="55"/>
        <v>25671</v>
      </c>
      <c r="X78" s="254">
        <f t="shared" si="55"/>
        <v>26397</v>
      </c>
      <c r="Y78" s="221">
        <f t="shared" si="9"/>
        <v>2064.6666666666665</v>
      </c>
      <c r="Z78" s="221">
        <f>V78-H78</f>
        <v>24453</v>
      </c>
      <c r="AA78" s="221"/>
    </row>
    <row r="79" spans="1:28" s="247" customFormat="1" x14ac:dyDescent="0.3">
      <c r="A79" s="235" t="s">
        <v>82</v>
      </c>
      <c r="B79" s="236">
        <v>544</v>
      </c>
      <c r="C79" s="237" t="s">
        <v>156</v>
      </c>
      <c r="D79" s="237" t="s">
        <v>157</v>
      </c>
      <c r="E79" s="257" t="s">
        <v>266</v>
      </c>
      <c r="F79" s="236">
        <v>611</v>
      </c>
      <c r="G79" s="256" t="s">
        <v>213</v>
      </c>
      <c r="H79" s="240">
        <f t="shared" ref="H79" si="56">J79+K79+L79+M79+N79+O79+P79+Q79+R79+S79+T79+U79</f>
        <v>323</v>
      </c>
      <c r="I79" s="209"/>
      <c r="J79" s="248"/>
      <c r="K79" s="248">
        <v>323</v>
      </c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53"/>
      <c r="W79" s="254"/>
      <c r="X79" s="254"/>
      <c r="Y79" s="221"/>
      <c r="Z79" s="221"/>
      <c r="AA79" s="221">
        <f>H79-323</f>
        <v>0</v>
      </c>
    </row>
    <row r="80" spans="1:28" s="247" customFormat="1" ht="31.2" x14ac:dyDescent="0.3">
      <c r="A80" s="235" t="s">
        <v>30</v>
      </c>
      <c r="B80" s="236">
        <v>544</v>
      </c>
      <c r="C80" s="237" t="s">
        <v>156</v>
      </c>
      <c r="D80" s="237" t="s">
        <v>157</v>
      </c>
      <c r="E80" s="257" t="s">
        <v>266</v>
      </c>
      <c r="F80" s="236">
        <v>611</v>
      </c>
      <c r="G80" s="256" t="s">
        <v>215</v>
      </c>
      <c r="H80" s="240">
        <f t="shared" ref="H80:H81" si="57">J80+K80+L80+M80+N80+O80+P80+Q80+R80+S80+T80+U80</f>
        <v>0</v>
      </c>
      <c r="I80" s="209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09">
        <v>24776</v>
      </c>
      <c r="W80" s="248">
        <v>25671</v>
      </c>
      <c r="X80" s="248">
        <v>26397</v>
      </c>
      <c r="Y80" s="221">
        <f t="shared" si="9"/>
        <v>2064.6666666666665</v>
      </c>
      <c r="Z80" s="221">
        <f t="shared" ref="Z80:Z90" si="58">V80-H80</f>
        <v>24776</v>
      </c>
      <c r="AA80" s="221"/>
      <c r="AB80" s="295"/>
    </row>
    <row r="81" spans="1:32" s="247" customFormat="1" ht="31.2" x14ac:dyDescent="0.3">
      <c r="A81" s="235" t="s">
        <v>243</v>
      </c>
      <c r="B81" s="236">
        <v>544</v>
      </c>
      <c r="C81" s="237" t="s">
        <v>156</v>
      </c>
      <c r="D81" s="237" t="s">
        <v>157</v>
      </c>
      <c r="E81" s="257" t="s">
        <v>266</v>
      </c>
      <c r="F81" s="236">
        <v>611</v>
      </c>
      <c r="G81" s="256" t="s">
        <v>238</v>
      </c>
      <c r="H81" s="240">
        <f t="shared" si="57"/>
        <v>0</v>
      </c>
      <c r="I81" s="209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53">
        <f t="shared" ref="V81:X81" si="59">V82+V83</f>
        <v>0</v>
      </c>
      <c r="W81" s="254">
        <f t="shared" si="59"/>
        <v>0</v>
      </c>
      <c r="X81" s="254">
        <f t="shared" si="59"/>
        <v>0</v>
      </c>
      <c r="Y81" s="221">
        <f t="shared" si="9"/>
        <v>0</v>
      </c>
      <c r="Z81" s="221">
        <f t="shared" si="58"/>
        <v>0</v>
      </c>
      <c r="AA81" s="221"/>
    </row>
    <row r="82" spans="1:32" s="247" customFormat="1" ht="31.2" x14ac:dyDescent="0.3">
      <c r="A82" s="229" t="s">
        <v>162</v>
      </c>
      <c r="B82" s="230">
        <v>544</v>
      </c>
      <c r="C82" s="231" t="s">
        <v>23</v>
      </c>
      <c r="D82" s="231" t="s">
        <v>24</v>
      </c>
      <c r="E82" s="251" t="s">
        <v>284</v>
      </c>
      <c r="F82" s="230"/>
      <c r="G82" s="252"/>
      <c r="H82" s="254">
        <f>H83+H84+H85+H86+H87+H88+H89</f>
        <v>69589</v>
      </c>
      <c r="I82" s="253">
        <f t="shared" ref="I82:U82" si="60">I83+I84+I85+I86+I87+I88+I89</f>
        <v>0</v>
      </c>
      <c r="J82" s="254">
        <f t="shared" si="60"/>
        <v>12120</v>
      </c>
      <c r="K82" s="254">
        <f t="shared" si="60"/>
        <v>18855</v>
      </c>
      <c r="L82" s="254">
        <f t="shared" si="60"/>
        <v>13625</v>
      </c>
      <c r="M82" s="254">
        <f t="shared" si="60"/>
        <v>12120</v>
      </c>
      <c r="N82" s="254">
        <f t="shared" si="60"/>
        <v>12869</v>
      </c>
      <c r="O82" s="254">
        <f t="shared" si="60"/>
        <v>0</v>
      </c>
      <c r="P82" s="254">
        <f t="shared" si="60"/>
        <v>0</v>
      </c>
      <c r="Q82" s="254">
        <f t="shared" si="60"/>
        <v>0</v>
      </c>
      <c r="R82" s="254">
        <f t="shared" si="60"/>
        <v>0</v>
      </c>
      <c r="S82" s="254">
        <f t="shared" si="60"/>
        <v>0</v>
      </c>
      <c r="T82" s="254">
        <f t="shared" si="60"/>
        <v>0</v>
      </c>
      <c r="U82" s="254">
        <f t="shared" si="60"/>
        <v>0</v>
      </c>
      <c r="V82" s="209">
        <v>0</v>
      </c>
      <c r="W82" s="248">
        <v>0</v>
      </c>
      <c r="X82" s="248">
        <v>0</v>
      </c>
      <c r="Y82" s="221">
        <f t="shared" si="9"/>
        <v>0</v>
      </c>
      <c r="Z82" s="221">
        <f t="shared" si="58"/>
        <v>-69589</v>
      </c>
      <c r="AA82" s="221"/>
    </row>
    <row r="83" spans="1:32" s="247" customFormat="1" x14ac:dyDescent="0.3">
      <c r="A83" s="235" t="s">
        <v>39</v>
      </c>
      <c r="B83" s="236">
        <v>544</v>
      </c>
      <c r="C83" s="237" t="s">
        <v>23</v>
      </c>
      <c r="D83" s="237" t="s">
        <v>24</v>
      </c>
      <c r="E83" s="255" t="s">
        <v>284</v>
      </c>
      <c r="F83" s="236">
        <v>611</v>
      </c>
      <c r="G83" s="256" t="s">
        <v>199</v>
      </c>
      <c r="H83" s="240">
        <f t="shared" ref="H83:H89" si="61">J83+K83+L83+M83+N83+O83+P83+Q83+R83+S83+T83+U83</f>
        <v>749</v>
      </c>
      <c r="I83" s="209"/>
      <c r="J83" s="248"/>
      <c r="K83" s="248"/>
      <c r="L83" s="248"/>
      <c r="M83" s="248"/>
      <c r="N83" s="248">
        <f>1000-251</f>
        <v>749</v>
      </c>
      <c r="O83" s="248"/>
      <c r="P83" s="248"/>
      <c r="Q83" s="248"/>
      <c r="R83" s="248"/>
      <c r="S83" s="248"/>
      <c r="T83" s="248"/>
      <c r="U83" s="248"/>
      <c r="V83" s="209"/>
      <c r="W83" s="248"/>
      <c r="X83" s="248"/>
      <c r="Y83" s="221">
        <f t="shared" si="9"/>
        <v>0</v>
      </c>
      <c r="Z83" s="221">
        <f t="shared" si="58"/>
        <v>-749</v>
      </c>
      <c r="AA83" s="221"/>
    </row>
    <row r="84" spans="1:32" s="247" customFormat="1" ht="15.75" customHeight="1" x14ac:dyDescent="0.3">
      <c r="A84" s="235" t="s">
        <v>155</v>
      </c>
      <c r="B84" s="236">
        <v>544</v>
      </c>
      <c r="C84" s="237" t="s">
        <v>23</v>
      </c>
      <c r="D84" s="237" t="s">
        <v>24</v>
      </c>
      <c r="E84" s="255" t="s">
        <v>284</v>
      </c>
      <c r="F84" s="236">
        <v>611</v>
      </c>
      <c r="G84" s="256" t="s">
        <v>209</v>
      </c>
      <c r="H84" s="240">
        <f t="shared" si="61"/>
        <v>3060</v>
      </c>
      <c r="I84" s="209"/>
      <c r="J84" s="248"/>
      <c r="K84" s="248">
        <v>3060</v>
      </c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53" t="e">
        <f t="shared" ref="V84:X84" si="62">V85+V86+V87+V88+V89+V90+V115</f>
        <v>#REF!</v>
      </c>
      <c r="W84" s="254" t="e">
        <f t="shared" si="62"/>
        <v>#REF!</v>
      </c>
      <c r="X84" s="254" t="e">
        <f t="shared" si="62"/>
        <v>#REF!</v>
      </c>
      <c r="Y84" s="221" t="e">
        <f t="shared" si="9"/>
        <v>#REF!</v>
      </c>
      <c r="Z84" s="221" t="e">
        <f t="shared" si="58"/>
        <v>#REF!</v>
      </c>
      <c r="AA84" s="221"/>
    </row>
    <row r="85" spans="1:32" s="247" customFormat="1" x14ac:dyDescent="0.3">
      <c r="A85" s="235" t="s">
        <v>73</v>
      </c>
      <c r="B85" s="236">
        <v>544</v>
      </c>
      <c r="C85" s="237" t="s">
        <v>23</v>
      </c>
      <c r="D85" s="237" t="s">
        <v>24</v>
      </c>
      <c r="E85" s="255" t="s">
        <v>284</v>
      </c>
      <c r="F85" s="236">
        <v>611</v>
      </c>
      <c r="G85" s="256" t="s">
        <v>210</v>
      </c>
      <c r="H85" s="240">
        <f t="shared" si="61"/>
        <v>0</v>
      </c>
      <c r="I85" s="209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09">
        <v>7200</v>
      </c>
      <c r="W85" s="248">
        <v>7726</v>
      </c>
      <c r="X85" s="248">
        <v>7996</v>
      </c>
      <c r="Y85" s="221">
        <f t="shared" si="9"/>
        <v>600</v>
      </c>
      <c r="Z85" s="221">
        <f t="shared" si="58"/>
        <v>7200</v>
      </c>
      <c r="AA85" s="221"/>
    </row>
    <row r="86" spans="1:32" s="247" customFormat="1" x14ac:dyDescent="0.3">
      <c r="A86" s="235" t="s">
        <v>79</v>
      </c>
      <c r="B86" s="236">
        <v>544</v>
      </c>
      <c r="C86" s="237" t="s">
        <v>23</v>
      </c>
      <c r="D86" s="237" t="s">
        <v>24</v>
      </c>
      <c r="E86" s="255" t="s">
        <v>284</v>
      </c>
      <c r="F86" s="236">
        <v>611</v>
      </c>
      <c r="G86" s="256" t="s">
        <v>212</v>
      </c>
      <c r="H86" s="240">
        <f t="shared" si="61"/>
        <v>60600</v>
      </c>
      <c r="I86" s="209"/>
      <c r="J86" s="248">
        <v>12120</v>
      </c>
      <c r="K86" s="248">
        <v>12120</v>
      </c>
      <c r="L86" s="248">
        <v>12120</v>
      </c>
      <c r="M86" s="248">
        <v>12120</v>
      </c>
      <c r="N86" s="248">
        <f>12120</f>
        <v>12120</v>
      </c>
      <c r="O86" s="248"/>
      <c r="P86" s="248"/>
      <c r="Q86" s="248"/>
      <c r="R86" s="248"/>
      <c r="S86" s="248"/>
      <c r="T86" s="248"/>
      <c r="U86" s="248"/>
      <c r="V86" s="209">
        <v>42000</v>
      </c>
      <c r="W86" s="248"/>
      <c r="X86" s="248"/>
      <c r="Y86" s="221">
        <f t="shared" si="9"/>
        <v>3500</v>
      </c>
      <c r="Z86" s="221">
        <f t="shared" si="58"/>
        <v>-18600</v>
      </c>
      <c r="AA86" s="221"/>
    </row>
    <row r="87" spans="1:32" s="247" customFormat="1" x14ac:dyDescent="0.3">
      <c r="A87" s="235" t="s">
        <v>82</v>
      </c>
      <c r="B87" s="236">
        <v>544</v>
      </c>
      <c r="C87" s="237" t="s">
        <v>23</v>
      </c>
      <c r="D87" s="237" t="s">
        <v>24</v>
      </c>
      <c r="E87" s="255" t="s">
        <v>284</v>
      </c>
      <c r="F87" s="236">
        <v>611</v>
      </c>
      <c r="G87" s="256" t="s">
        <v>213</v>
      </c>
      <c r="H87" s="240">
        <f t="shared" si="61"/>
        <v>1505</v>
      </c>
      <c r="I87" s="209"/>
      <c r="J87" s="248"/>
      <c r="K87" s="248"/>
      <c r="L87" s="248">
        <f>10000-3060-3675-760-1000</f>
        <v>1505</v>
      </c>
      <c r="M87" s="248"/>
      <c r="N87" s="248"/>
      <c r="O87" s="248"/>
      <c r="P87" s="248"/>
      <c r="Q87" s="248"/>
      <c r="R87" s="248"/>
      <c r="S87" s="248"/>
      <c r="T87" s="248"/>
      <c r="U87" s="248"/>
      <c r="V87" s="209"/>
      <c r="W87" s="248"/>
      <c r="X87" s="248"/>
      <c r="Y87" s="221">
        <f t="shared" si="9"/>
        <v>0</v>
      </c>
      <c r="Z87" s="221">
        <f t="shared" si="58"/>
        <v>-1505</v>
      </c>
      <c r="AA87" s="221"/>
    </row>
    <row r="88" spans="1:32" s="247" customFormat="1" ht="31.2" x14ac:dyDescent="0.3">
      <c r="A88" s="235" t="s">
        <v>30</v>
      </c>
      <c r="B88" s="236">
        <v>544</v>
      </c>
      <c r="C88" s="237" t="s">
        <v>23</v>
      </c>
      <c r="D88" s="237" t="s">
        <v>24</v>
      </c>
      <c r="E88" s="255" t="s">
        <v>284</v>
      </c>
      <c r="F88" s="236">
        <v>611</v>
      </c>
      <c r="G88" s="256" t="s">
        <v>215</v>
      </c>
      <c r="H88" s="240">
        <f t="shared" si="61"/>
        <v>0</v>
      </c>
      <c r="I88" s="209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09">
        <v>123514</v>
      </c>
      <c r="W88" s="248">
        <v>41547</v>
      </c>
      <c r="X88" s="248">
        <v>43001</v>
      </c>
      <c r="Y88" s="221">
        <f>V88/9</f>
        <v>13723.777777777777</v>
      </c>
      <c r="Z88" s="221">
        <f t="shared" si="58"/>
        <v>123514</v>
      </c>
      <c r="AA88" s="221"/>
      <c r="AB88" s="295"/>
      <c r="AC88" s="295"/>
      <c r="AD88" s="295"/>
      <c r="AE88" s="295"/>
      <c r="AF88" s="295"/>
    </row>
    <row r="89" spans="1:32" s="247" customFormat="1" ht="31.2" x14ac:dyDescent="0.3">
      <c r="A89" s="235" t="s">
        <v>243</v>
      </c>
      <c r="B89" s="236">
        <v>544</v>
      </c>
      <c r="C89" s="237" t="s">
        <v>23</v>
      </c>
      <c r="D89" s="237" t="s">
        <v>24</v>
      </c>
      <c r="E89" s="255" t="s">
        <v>284</v>
      </c>
      <c r="F89" s="236">
        <v>611</v>
      </c>
      <c r="G89" s="256" t="s">
        <v>238</v>
      </c>
      <c r="H89" s="240">
        <f t="shared" si="61"/>
        <v>3675</v>
      </c>
      <c r="I89" s="209"/>
      <c r="J89" s="248"/>
      <c r="K89" s="248">
        <v>3675</v>
      </c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09"/>
      <c r="W89" s="248"/>
      <c r="X89" s="248"/>
      <c r="Y89" s="221">
        <f t="shared" si="9"/>
        <v>0</v>
      </c>
      <c r="Z89" s="221">
        <f t="shared" si="58"/>
        <v>-3675</v>
      </c>
      <c r="AA89" s="221"/>
    </row>
    <row r="90" spans="1:32" s="247" customFormat="1" ht="31.2" x14ac:dyDescent="0.3">
      <c r="A90" s="223" t="s">
        <v>150</v>
      </c>
      <c r="B90" s="224"/>
      <c r="C90" s="225"/>
      <c r="D90" s="225"/>
      <c r="E90" s="225"/>
      <c r="F90" s="224"/>
      <c r="G90" s="258"/>
      <c r="H90" s="259">
        <f>H115+H120+H124+H126+H119+H128+H130+H108+H106+H91+H110+H113</f>
        <v>2370607.9500000002</v>
      </c>
      <c r="I90" s="259">
        <f t="shared" ref="I90:U90" si="63">I115+I120+I124+I126+I119+I128+I130+I108+I106+I91+I110</f>
        <v>0</v>
      </c>
      <c r="J90" s="259">
        <f t="shared" si="63"/>
        <v>283936.83</v>
      </c>
      <c r="K90" s="259">
        <f t="shared" si="63"/>
        <v>270384.02</v>
      </c>
      <c r="L90" s="259">
        <f t="shared" si="63"/>
        <v>257278</v>
      </c>
      <c r="M90" s="259">
        <f t="shared" si="63"/>
        <v>212262.86</v>
      </c>
      <c r="N90" s="259">
        <f t="shared" si="63"/>
        <v>206518</v>
      </c>
      <c r="O90" s="259">
        <f t="shared" si="63"/>
        <v>72507</v>
      </c>
      <c r="P90" s="259">
        <f t="shared" si="63"/>
        <v>72507</v>
      </c>
      <c r="Q90" s="259">
        <f t="shared" si="63"/>
        <v>72507</v>
      </c>
      <c r="R90" s="259">
        <f t="shared" si="63"/>
        <v>206518</v>
      </c>
      <c r="S90" s="259">
        <f t="shared" si="63"/>
        <v>206518</v>
      </c>
      <c r="T90" s="259">
        <f t="shared" si="63"/>
        <v>206518</v>
      </c>
      <c r="U90" s="259">
        <f t="shared" si="63"/>
        <v>206532</v>
      </c>
      <c r="V90" s="209"/>
      <c r="W90" s="248"/>
      <c r="X90" s="248">
        <v>24000</v>
      </c>
      <c r="Y90" s="221">
        <f t="shared" ref="Y90:Y128" si="64">V90/12</f>
        <v>0</v>
      </c>
      <c r="Z90" s="221">
        <f t="shared" si="58"/>
        <v>-2370607.9500000002</v>
      </c>
      <c r="AA90" s="221"/>
    </row>
    <row r="91" spans="1:32" s="247" customFormat="1" ht="46.8" x14ac:dyDescent="0.3">
      <c r="A91" s="336" t="s">
        <v>252</v>
      </c>
      <c r="B91" s="334">
        <v>544</v>
      </c>
      <c r="C91" s="335" t="s">
        <v>23</v>
      </c>
      <c r="D91" s="335" t="s">
        <v>24</v>
      </c>
      <c r="E91" s="335" t="s">
        <v>182</v>
      </c>
      <c r="F91" s="334">
        <v>612</v>
      </c>
      <c r="G91" s="334"/>
      <c r="H91" s="259">
        <f>SUM(H92:H105)</f>
        <v>77363.69</v>
      </c>
      <c r="I91" s="259">
        <f t="shared" ref="I91:U91" si="65">SUM(I92:I104)</f>
        <v>0</v>
      </c>
      <c r="J91" s="259">
        <f t="shared" si="65"/>
        <v>71618.83</v>
      </c>
      <c r="K91" s="259">
        <f t="shared" si="65"/>
        <v>0</v>
      </c>
      <c r="L91" s="259">
        <f t="shared" si="65"/>
        <v>0</v>
      </c>
      <c r="M91" s="259">
        <f t="shared" si="65"/>
        <v>5744.86</v>
      </c>
      <c r="N91" s="259">
        <f t="shared" si="65"/>
        <v>0</v>
      </c>
      <c r="O91" s="259">
        <f t="shared" si="65"/>
        <v>0</v>
      </c>
      <c r="P91" s="259">
        <f t="shared" si="65"/>
        <v>0</v>
      </c>
      <c r="Q91" s="259">
        <f t="shared" si="65"/>
        <v>0</v>
      </c>
      <c r="R91" s="259">
        <f t="shared" si="65"/>
        <v>0</v>
      </c>
      <c r="S91" s="259">
        <f t="shared" si="65"/>
        <v>0</v>
      </c>
      <c r="T91" s="259">
        <f t="shared" si="65"/>
        <v>0</v>
      </c>
      <c r="U91" s="259">
        <f t="shared" si="65"/>
        <v>0</v>
      </c>
      <c r="V91" s="209"/>
      <c r="W91" s="248"/>
      <c r="X91" s="248"/>
      <c r="Y91" s="221"/>
      <c r="Z91" s="221"/>
      <c r="AA91" s="221"/>
    </row>
    <row r="92" spans="1:32" s="247" customFormat="1" x14ac:dyDescent="0.3">
      <c r="A92" s="235" t="s">
        <v>39</v>
      </c>
      <c r="B92" s="236">
        <v>544</v>
      </c>
      <c r="C92" s="237" t="s">
        <v>23</v>
      </c>
      <c r="D92" s="237" t="s">
        <v>24</v>
      </c>
      <c r="E92" s="237" t="s">
        <v>182</v>
      </c>
      <c r="F92" s="236">
        <v>612</v>
      </c>
      <c r="G92" s="238" t="s">
        <v>199</v>
      </c>
      <c r="H92" s="240">
        <f t="shared" ref="H92:H109" si="66">J92+K92+L92+M92+N92+O92+P92+Q92+R92+S92+T92+U92</f>
        <v>1065.4000000000001</v>
      </c>
      <c r="I92" s="209"/>
      <c r="J92" s="248">
        <v>1065.4000000000001</v>
      </c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09"/>
      <c r="W92" s="248"/>
      <c r="X92" s="248"/>
      <c r="Y92" s="221"/>
      <c r="Z92" s="221"/>
      <c r="AA92" s="221"/>
    </row>
    <row r="93" spans="1:32" s="247" customFormat="1" x14ac:dyDescent="0.3">
      <c r="A93" s="235" t="s">
        <v>41</v>
      </c>
      <c r="B93" s="236">
        <v>544</v>
      </c>
      <c r="C93" s="237" t="s">
        <v>23</v>
      </c>
      <c r="D93" s="237" t="s">
        <v>24</v>
      </c>
      <c r="E93" s="237" t="s">
        <v>182</v>
      </c>
      <c r="F93" s="236">
        <v>612</v>
      </c>
      <c r="G93" s="238" t="s">
        <v>200</v>
      </c>
      <c r="H93" s="240">
        <f t="shared" si="66"/>
        <v>2040</v>
      </c>
      <c r="I93" s="209"/>
      <c r="J93" s="248">
        <v>2040</v>
      </c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09"/>
      <c r="W93" s="248"/>
      <c r="X93" s="248"/>
      <c r="Y93" s="221"/>
      <c r="Z93" s="221"/>
      <c r="AA93" s="221"/>
    </row>
    <row r="94" spans="1:32" s="247" customFormat="1" x14ac:dyDescent="0.3">
      <c r="A94" s="235" t="s">
        <v>53</v>
      </c>
      <c r="B94" s="236">
        <v>544</v>
      </c>
      <c r="C94" s="237" t="s">
        <v>23</v>
      </c>
      <c r="D94" s="237" t="s">
        <v>24</v>
      </c>
      <c r="E94" s="237" t="s">
        <v>182</v>
      </c>
      <c r="F94" s="236">
        <v>612</v>
      </c>
      <c r="G94" s="238" t="s">
        <v>204</v>
      </c>
      <c r="H94" s="240">
        <f t="shared" si="66"/>
        <v>4946.5200000000004</v>
      </c>
      <c r="I94" s="209"/>
      <c r="J94" s="248">
        <v>4946.5200000000004</v>
      </c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09"/>
      <c r="W94" s="248"/>
      <c r="X94" s="248"/>
      <c r="Y94" s="221"/>
      <c r="Z94" s="221"/>
      <c r="AA94" s="221"/>
    </row>
    <row r="95" spans="1:32" s="247" customFormat="1" x14ac:dyDescent="0.3">
      <c r="A95" s="235" t="s">
        <v>55</v>
      </c>
      <c r="B95" s="236">
        <v>544</v>
      </c>
      <c r="C95" s="237" t="s">
        <v>23</v>
      </c>
      <c r="D95" s="237" t="s">
        <v>24</v>
      </c>
      <c r="E95" s="237" t="s">
        <v>182</v>
      </c>
      <c r="F95" s="236">
        <v>612</v>
      </c>
      <c r="G95" s="238" t="s">
        <v>205</v>
      </c>
      <c r="H95" s="240">
        <f t="shared" si="66"/>
        <v>59932.27</v>
      </c>
      <c r="I95" s="209"/>
      <c r="J95" s="248">
        <v>59932.27</v>
      </c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09"/>
      <c r="W95" s="248"/>
      <c r="X95" s="248"/>
      <c r="Y95" s="221"/>
      <c r="Z95" s="221"/>
      <c r="AA95" s="221"/>
    </row>
    <row r="96" spans="1:32" s="247" customFormat="1" x14ac:dyDescent="0.3">
      <c r="A96" s="235" t="s">
        <v>57</v>
      </c>
      <c r="B96" s="236">
        <v>544</v>
      </c>
      <c r="C96" s="237" t="s">
        <v>23</v>
      </c>
      <c r="D96" s="237" t="s">
        <v>24</v>
      </c>
      <c r="E96" s="237" t="s">
        <v>182</v>
      </c>
      <c r="F96" s="236">
        <v>612</v>
      </c>
      <c r="G96" s="238" t="s">
        <v>206</v>
      </c>
      <c r="H96" s="240">
        <f t="shared" si="66"/>
        <v>336.65</v>
      </c>
      <c r="I96" s="209"/>
      <c r="J96" s="248">
        <v>336.65</v>
      </c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09"/>
      <c r="W96" s="248"/>
      <c r="X96" s="248"/>
      <c r="Y96" s="221"/>
      <c r="Z96" s="221"/>
      <c r="AA96" s="221"/>
    </row>
    <row r="97" spans="1:27" s="247" customFormat="1" x14ac:dyDescent="0.3">
      <c r="A97" s="235" t="s">
        <v>59</v>
      </c>
      <c r="B97" s="236">
        <v>544</v>
      </c>
      <c r="C97" s="237" t="s">
        <v>23</v>
      </c>
      <c r="D97" s="237" t="s">
        <v>24</v>
      </c>
      <c r="E97" s="237" t="s">
        <v>182</v>
      </c>
      <c r="F97" s="236">
        <v>612</v>
      </c>
      <c r="G97" s="238" t="s">
        <v>207</v>
      </c>
      <c r="H97" s="240">
        <f t="shared" si="66"/>
        <v>0</v>
      </c>
      <c r="I97" s="209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09"/>
      <c r="W97" s="248"/>
      <c r="X97" s="248"/>
      <c r="Y97" s="221"/>
      <c r="Z97" s="221"/>
      <c r="AA97" s="221"/>
    </row>
    <row r="98" spans="1:27" s="247" customFormat="1" ht="31.2" x14ac:dyDescent="0.3">
      <c r="A98" s="235" t="s">
        <v>61</v>
      </c>
      <c r="B98" s="236">
        <v>544</v>
      </c>
      <c r="C98" s="237" t="s">
        <v>23</v>
      </c>
      <c r="D98" s="237" t="s">
        <v>24</v>
      </c>
      <c r="E98" s="237" t="s">
        <v>182</v>
      </c>
      <c r="F98" s="236">
        <v>612</v>
      </c>
      <c r="G98" s="238" t="s">
        <v>208</v>
      </c>
      <c r="H98" s="240">
        <f t="shared" si="66"/>
        <v>0</v>
      </c>
      <c r="I98" s="209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09"/>
      <c r="W98" s="248"/>
      <c r="X98" s="248"/>
      <c r="Y98" s="221"/>
      <c r="Z98" s="221"/>
      <c r="AA98" s="221"/>
    </row>
    <row r="99" spans="1:27" s="247" customFormat="1" ht="31.2" x14ac:dyDescent="0.3">
      <c r="A99" s="235" t="s">
        <v>69</v>
      </c>
      <c r="B99" s="236">
        <v>544</v>
      </c>
      <c r="C99" s="237" t="s">
        <v>23</v>
      </c>
      <c r="D99" s="237" t="s">
        <v>24</v>
      </c>
      <c r="E99" s="237" t="s">
        <v>182</v>
      </c>
      <c r="F99" s="236">
        <v>612</v>
      </c>
      <c r="G99" s="238" t="s">
        <v>209</v>
      </c>
      <c r="H99" s="240">
        <f t="shared" si="66"/>
        <v>0</v>
      </c>
      <c r="I99" s="209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09"/>
      <c r="W99" s="248"/>
      <c r="X99" s="248"/>
      <c r="Y99" s="221"/>
      <c r="Z99" s="221"/>
      <c r="AA99" s="221"/>
    </row>
    <row r="100" spans="1:27" s="247" customFormat="1" ht="46.8" x14ac:dyDescent="0.3">
      <c r="A100" s="235" t="s">
        <v>77</v>
      </c>
      <c r="B100" s="236">
        <v>544</v>
      </c>
      <c r="C100" s="237" t="s">
        <v>23</v>
      </c>
      <c r="D100" s="237" t="s">
        <v>24</v>
      </c>
      <c r="E100" s="237" t="s">
        <v>182</v>
      </c>
      <c r="F100" s="236">
        <v>612</v>
      </c>
      <c r="G100" s="238" t="s">
        <v>211</v>
      </c>
      <c r="H100" s="240">
        <f t="shared" si="66"/>
        <v>4497.99</v>
      </c>
      <c r="I100" s="209"/>
      <c r="J100" s="248">
        <v>3297.99</v>
      </c>
      <c r="K100" s="248"/>
      <c r="L100" s="248"/>
      <c r="M100" s="248">
        <v>1200</v>
      </c>
      <c r="N100" s="248"/>
      <c r="O100" s="248"/>
      <c r="P100" s="248"/>
      <c r="Q100" s="248"/>
      <c r="R100" s="248"/>
      <c r="S100" s="248"/>
      <c r="T100" s="248"/>
      <c r="U100" s="248"/>
      <c r="V100" s="209"/>
      <c r="W100" s="248"/>
      <c r="X100" s="248"/>
      <c r="Y100" s="221"/>
      <c r="Z100" s="221"/>
      <c r="AA100" s="221"/>
    </row>
    <row r="101" spans="1:27" s="247" customFormat="1" x14ac:dyDescent="0.3">
      <c r="A101" s="235" t="s">
        <v>79</v>
      </c>
      <c r="B101" s="236">
        <v>544</v>
      </c>
      <c r="C101" s="237" t="s">
        <v>23</v>
      </c>
      <c r="D101" s="237" t="s">
        <v>24</v>
      </c>
      <c r="E101" s="237" t="s">
        <v>182</v>
      </c>
      <c r="F101" s="236">
        <v>612</v>
      </c>
      <c r="G101" s="238" t="s">
        <v>212</v>
      </c>
      <c r="H101" s="240">
        <f t="shared" si="66"/>
        <v>4544.8599999999997</v>
      </c>
      <c r="I101" s="209"/>
      <c r="J101" s="248"/>
      <c r="K101" s="248"/>
      <c r="L101" s="248"/>
      <c r="M101" s="248">
        <v>4544.8599999999997</v>
      </c>
      <c r="N101" s="248"/>
      <c r="O101" s="248"/>
      <c r="P101" s="248"/>
      <c r="Q101" s="248"/>
      <c r="R101" s="248"/>
      <c r="S101" s="248"/>
      <c r="T101" s="248"/>
      <c r="U101" s="248"/>
      <c r="V101" s="209"/>
      <c r="W101" s="248"/>
      <c r="X101" s="248"/>
      <c r="Y101" s="221"/>
      <c r="Z101" s="221"/>
      <c r="AA101" s="221"/>
    </row>
    <row r="102" spans="1:27" s="247" customFormat="1" x14ac:dyDescent="0.3">
      <c r="A102" s="235" t="s">
        <v>82</v>
      </c>
      <c r="B102" s="236">
        <v>544</v>
      </c>
      <c r="C102" s="237" t="s">
        <v>23</v>
      </c>
      <c r="D102" s="237" t="s">
        <v>24</v>
      </c>
      <c r="E102" s="237" t="s">
        <v>182</v>
      </c>
      <c r="F102" s="236">
        <v>612</v>
      </c>
      <c r="G102" s="238" t="s">
        <v>213</v>
      </c>
      <c r="H102" s="240">
        <f t="shared" si="66"/>
        <v>0</v>
      </c>
      <c r="I102" s="209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09"/>
      <c r="W102" s="248"/>
      <c r="X102" s="248"/>
      <c r="Y102" s="221"/>
      <c r="Z102" s="221"/>
      <c r="AA102" s="221"/>
    </row>
    <row r="103" spans="1:27" s="247" customFormat="1" x14ac:dyDescent="0.3">
      <c r="A103" s="235" t="s">
        <v>88</v>
      </c>
      <c r="B103" s="236">
        <v>544</v>
      </c>
      <c r="C103" s="237" t="s">
        <v>23</v>
      </c>
      <c r="D103" s="237" t="s">
        <v>24</v>
      </c>
      <c r="E103" s="237" t="s">
        <v>182</v>
      </c>
      <c r="F103" s="236">
        <v>612</v>
      </c>
      <c r="G103" s="238" t="s">
        <v>214</v>
      </c>
      <c r="H103" s="240">
        <f t="shared" si="66"/>
        <v>0</v>
      </c>
      <c r="I103" s="209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09"/>
      <c r="W103" s="248"/>
      <c r="X103" s="248"/>
      <c r="Y103" s="221"/>
      <c r="Z103" s="221"/>
      <c r="AA103" s="221"/>
    </row>
    <row r="104" spans="1:27" s="247" customFormat="1" x14ac:dyDescent="0.3">
      <c r="A104" s="235" t="s">
        <v>291</v>
      </c>
      <c r="B104" s="236">
        <v>544</v>
      </c>
      <c r="C104" s="237" t="s">
        <v>23</v>
      </c>
      <c r="D104" s="237" t="s">
        <v>24</v>
      </c>
      <c r="E104" s="237" t="s">
        <v>182</v>
      </c>
      <c r="F104" s="236">
        <v>612</v>
      </c>
      <c r="G104" s="238" t="s">
        <v>290</v>
      </c>
      <c r="H104" s="240">
        <f t="shared" si="66"/>
        <v>0</v>
      </c>
      <c r="I104" s="209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09"/>
      <c r="W104" s="248"/>
      <c r="X104" s="248"/>
      <c r="Y104" s="221"/>
      <c r="Z104" s="221"/>
      <c r="AA104" s="221"/>
    </row>
    <row r="105" spans="1:27" s="247" customFormat="1" ht="31.2" x14ac:dyDescent="0.3">
      <c r="A105" s="235" t="s">
        <v>249</v>
      </c>
      <c r="B105" s="236">
        <v>544</v>
      </c>
      <c r="C105" s="237" t="s">
        <v>23</v>
      </c>
      <c r="D105" s="237" t="s">
        <v>24</v>
      </c>
      <c r="E105" s="237" t="s">
        <v>182</v>
      </c>
      <c r="F105" s="236">
        <v>612</v>
      </c>
      <c r="G105" s="238" t="s">
        <v>248</v>
      </c>
      <c r="H105" s="240">
        <f t="shared" si="66"/>
        <v>0</v>
      </c>
      <c r="I105" s="209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09"/>
      <c r="W105" s="248"/>
      <c r="X105" s="248"/>
      <c r="Y105" s="221"/>
      <c r="Z105" s="221"/>
      <c r="AA105" s="221"/>
    </row>
    <row r="106" spans="1:27" s="247" customFormat="1" x14ac:dyDescent="0.3">
      <c r="A106" s="223" t="s">
        <v>295</v>
      </c>
      <c r="B106" s="224">
        <v>544</v>
      </c>
      <c r="C106" s="225" t="s">
        <v>23</v>
      </c>
      <c r="D106" s="225" t="s">
        <v>24</v>
      </c>
      <c r="E106" s="225" t="s">
        <v>192</v>
      </c>
      <c r="F106" s="224">
        <v>612</v>
      </c>
      <c r="G106" s="332"/>
      <c r="H106" s="228">
        <f>H107</f>
        <v>5800</v>
      </c>
      <c r="I106" s="228">
        <f t="shared" ref="I106:U106" si="67">I107</f>
        <v>0</v>
      </c>
      <c r="J106" s="228">
        <f t="shared" si="67"/>
        <v>5800</v>
      </c>
      <c r="K106" s="228">
        <f t="shared" si="67"/>
        <v>0</v>
      </c>
      <c r="L106" s="228">
        <f t="shared" si="67"/>
        <v>0</v>
      </c>
      <c r="M106" s="228">
        <f t="shared" si="67"/>
        <v>0</v>
      </c>
      <c r="N106" s="228">
        <f t="shared" si="67"/>
        <v>0</v>
      </c>
      <c r="O106" s="228">
        <f t="shared" si="67"/>
        <v>0</v>
      </c>
      <c r="P106" s="228">
        <f t="shared" si="67"/>
        <v>0</v>
      </c>
      <c r="Q106" s="228">
        <f t="shared" si="67"/>
        <v>0</v>
      </c>
      <c r="R106" s="228">
        <f t="shared" si="67"/>
        <v>0</v>
      </c>
      <c r="S106" s="228">
        <f t="shared" si="67"/>
        <v>0</v>
      </c>
      <c r="T106" s="228">
        <f t="shared" si="67"/>
        <v>0</v>
      </c>
      <c r="U106" s="228">
        <f t="shared" si="67"/>
        <v>0</v>
      </c>
      <c r="V106" s="209"/>
      <c r="W106" s="248"/>
      <c r="X106" s="248"/>
      <c r="Y106" s="221"/>
      <c r="Z106" s="221"/>
      <c r="AA106" s="221"/>
    </row>
    <row r="107" spans="1:27" s="247" customFormat="1" x14ac:dyDescent="0.3">
      <c r="A107" s="235" t="s">
        <v>41</v>
      </c>
      <c r="B107" s="236">
        <v>544</v>
      </c>
      <c r="C107" s="237" t="s">
        <v>23</v>
      </c>
      <c r="D107" s="237" t="s">
        <v>24</v>
      </c>
      <c r="E107" s="237" t="s">
        <v>192</v>
      </c>
      <c r="F107" s="236">
        <v>612</v>
      </c>
      <c r="G107" s="238" t="s">
        <v>216</v>
      </c>
      <c r="H107" s="240">
        <f t="shared" si="66"/>
        <v>5800</v>
      </c>
      <c r="I107" s="209"/>
      <c r="J107" s="248">
        <v>5800</v>
      </c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09"/>
      <c r="W107" s="248"/>
      <c r="X107" s="248"/>
      <c r="Y107" s="221"/>
      <c r="Z107" s="221"/>
      <c r="AA107" s="221"/>
    </row>
    <row r="108" spans="1:27" s="247" customFormat="1" ht="31.2" x14ac:dyDescent="0.3">
      <c r="A108" s="223" t="s">
        <v>180</v>
      </c>
      <c r="B108" s="224">
        <v>544</v>
      </c>
      <c r="C108" s="225" t="s">
        <v>23</v>
      </c>
      <c r="D108" s="225" t="s">
        <v>24</v>
      </c>
      <c r="E108" s="331" t="s">
        <v>285</v>
      </c>
      <c r="F108" s="224">
        <v>612</v>
      </c>
      <c r="G108" s="332"/>
      <c r="H108" s="259">
        <f>H109</f>
        <v>63866.020000000004</v>
      </c>
      <c r="I108" s="259">
        <f t="shared" ref="I108:U108" si="68">I109</f>
        <v>0</v>
      </c>
      <c r="J108" s="259">
        <f t="shared" si="68"/>
        <v>0</v>
      </c>
      <c r="K108" s="259">
        <f t="shared" si="68"/>
        <v>63866.020000000004</v>
      </c>
      <c r="L108" s="259">
        <f t="shared" si="68"/>
        <v>0</v>
      </c>
      <c r="M108" s="259">
        <f t="shared" si="68"/>
        <v>0</v>
      </c>
      <c r="N108" s="259">
        <f t="shared" si="68"/>
        <v>0</v>
      </c>
      <c r="O108" s="259">
        <f t="shared" si="68"/>
        <v>0</v>
      </c>
      <c r="P108" s="259">
        <f t="shared" si="68"/>
        <v>0</v>
      </c>
      <c r="Q108" s="259">
        <f t="shared" si="68"/>
        <v>0</v>
      </c>
      <c r="R108" s="259">
        <f t="shared" si="68"/>
        <v>0</v>
      </c>
      <c r="S108" s="259">
        <f t="shared" si="68"/>
        <v>0</v>
      </c>
      <c r="T108" s="259">
        <f t="shared" si="68"/>
        <v>0</v>
      </c>
      <c r="U108" s="259">
        <f t="shared" si="68"/>
        <v>0</v>
      </c>
      <c r="V108" s="209"/>
      <c r="W108" s="248"/>
      <c r="X108" s="248"/>
      <c r="Y108" s="221"/>
      <c r="Z108" s="221"/>
      <c r="AA108" s="221"/>
    </row>
    <row r="109" spans="1:27" s="247" customFormat="1" x14ac:dyDescent="0.3">
      <c r="A109" s="235" t="s">
        <v>82</v>
      </c>
      <c r="B109" s="236">
        <v>544</v>
      </c>
      <c r="C109" s="237" t="s">
        <v>23</v>
      </c>
      <c r="D109" s="237" t="s">
        <v>24</v>
      </c>
      <c r="E109" s="255" t="s">
        <v>285</v>
      </c>
      <c r="F109" s="236">
        <v>611</v>
      </c>
      <c r="G109" s="238" t="s">
        <v>213</v>
      </c>
      <c r="H109" s="240">
        <f t="shared" si="66"/>
        <v>63866.020000000004</v>
      </c>
      <c r="I109" s="209"/>
      <c r="J109" s="248"/>
      <c r="K109" s="248">
        <f>60862.55+3003.47</f>
        <v>63866.020000000004</v>
      </c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09"/>
      <c r="W109" s="248"/>
      <c r="X109" s="248"/>
      <c r="Y109" s="221"/>
      <c r="Z109" s="221"/>
      <c r="AA109" s="221"/>
    </row>
    <row r="110" spans="1:27" s="247" customFormat="1" ht="31.2" x14ac:dyDescent="0.3">
      <c r="A110" s="223" t="s">
        <v>162</v>
      </c>
      <c r="B110" s="224">
        <v>544</v>
      </c>
      <c r="C110" s="225" t="s">
        <v>23</v>
      </c>
      <c r="D110" s="225" t="s">
        <v>24</v>
      </c>
      <c r="E110" s="331" t="s">
        <v>284</v>
      </c>
      <c r="F110" s="224">
        <v>612</v>
      </c>
      <c r="G110" s="332"/>
      <c r="H110" s="228">
        <f>H111+H112</f>
        <v>3984</v>
      </c>
      <c r="I110" s="228">
        <f t="shared" ref="I110:U110" si="69">I111</f>
        <v>0</v>
      </c>
      <c r="J110" s="228">
        <f t="shared" si="69"/>
        <v>0</v>
      </c>
      <c r="K110" s="228">
        <f t="shared" si="69"/>
        <v>0</v>
      </c>
      <c r="L110" s="228">
        <f t="shared" si="69"/>
        <v>760</v>
      </c>
      <c r="M110" s="228">
        <f t="shared" si="69"/>
        <v>0</v>
      </c>
      <c r="N110" s="228">
        <f t="shared" si="69"/>
        <v>0</v>
      </c>
      <c r="O110" s="228">
        <f t="shared" si="69"/>
        <v>0</v>
      </c>
      <c r="P110" s="228">
        <f t="shared" si="69"/>
        <v>0</v>
      </c>
      <c r="Q110" s="228">
        <f t="shared" si="69"/>
        <v>0</v>
      </c>
      <c r="R110" s="228">
        <f t="shared" si="69"/>
        <v>0</v>
      </c>
      <c r="S110" s="228">
        <f t="shared" si="69"/>
        <v>0</v>
      </c>
      <c r="T110" s="228">
        <f t="shared" si="69"/>
        <v>0</v>
      </c>
      <c r="U110" s="228">
        <f t="shared" si="69"/>
        <v>0</v>
      </c>
      <c r="V110" s="209"/>
      <c r="W110" s="248"/>
      <c r="X110" s="248"/>
      <c r="Y110" s="221"/>
      <c r="Z110" s="221"/>
      <c r="AA110" s="221"/>
    </row>
    <row r="111" spans="1:27" s="247" customFormat="1" x14ac:dyDescent="0.3">
      <c r="A111" s="235" t="s">
        <v>39</v>
      </c>
      <c r="B111" s="236">
        <v>544</v>
      </c>
      <c r="C111" s="237" t="s">
        <v>23</v>
      </c>
      <c r="D111" s="237" t="s">
        <v>24</v>
      </c>
      <c r="E111" s="255" t="s">
        <v>284</v>
      </c>
      <c r="F111" s="236">
        <v>612</v>
      </c>
      <c r="G111" s="256" t="s">
        <v>199</v>
      </c>
      <c r="H111" s="240">
        <f t="shared" ref="H111:H112" si="70">J111+K111+L111+M111+N111+O111+P111+Q111+R111+S111+T111+U111</f>
        <v>760</v>
      </c>
      <c r="I111" s="209"/>
      <c r="J111" s="248"/>
      <c r="K111" s="248"/>
      <c r="L111" s="248">
        <v>760</v>
      </c>
      <c r="M111" s="248"/>
      <c r="N111" s="248"/>
      <c r="O111" s="248"/>
      <c r="P111" s="248"/>
      <c r="Q111" s="248"/>
      <c r="R111" s="248"/>
      <c r="S111" s="248"/>
      <c r="T111" s="248"/>
      <c r="U111" s="248"/>
      <c r="V111" s="209"/>
      <c r="W111" s="248"/>
      <c r="X111" s="248"/>
      <c r="Y111" s="221"/>
      <c r="Z111" s="221"/>
      <c r="AA111" s="221"/>
    </row>
    <row r="112" spans="1:27" s="247" customFormat="1" x14ac:dyDescent="0.3">
      <c r="A112" s="235" t="s">
        <v>79</v>
      </c>
      <c r="B112" s="236">
        <v>544</v>
      </c>
      <c r="C112" s="237" t="s">
        <v>23</v>
      </c>
      <c r="D112" s="237" t="s">
        <v>24</v>
      </c>
      <c r="E112" s="255" t="s">
        <v>284</v>
      </c>
      <c r="F112" s="236">
        <v>611</v>
      </c>
      <c r="G112" s="256" t="s">
        <v>212</v>
      </c>
      <c r="H112" s="240">
        <f t="shared" si="70"/>
        <v>3224</v>
      </c>
      <c r="I112" s="209"/>
      <c r="J112" s="248"/>
      <c r="K112" s="248"/>
      <c r="L112" s="248"/>
      <c r="M112" s="248"/>
      <c r="N112" s="248">
        <v>3224</v>
      </c>
      <c r="O112" s="248"/>
      <c r="P112" s="248"/>
      <c r="Q112" s="248"/>
      <c r="R112" s="248"/>
      <c r="S112" s="248"/>
      <c r="T112" s="248"/>
      <c r="U112" s="248"/>
      <c r="V112" s="209"/>
      <c r="W112" s="248"/>
      <c r="X112" s="248"/>
      <c r="Y112" s="221"/>
      <c r="Z112" s="221"/>
      <c r="AA112" s="221"/>
    </row>
    <row r="113" spans="1:27" s="247" customFormat="1" ht="109.2" x14ac:dyDescent="0.3">
      <c r="A113" s="337" t="s">
        <v>298</v>
      </c>
      <c r="B113" s="338">
        <v>544</v>
      </c>
      <c r="C113" s="339" t="s">
        <v>23</v>
      </c>
      <c r="D113" s="339" t="s">
        <v>24</v>
      </c>
      <c r="E113" s="340" t="s">
        <v>299</v>
      </c>
      <c r="F113" s="338">
        <v>612</v>
      </c>
      <c r="G113" s="341"/>
      <c r="H113" s="342">
        <f>H114</f>
        <v>93397.24</v>
      </c>
      <c r="I113" s="342">
        <f t="shared" ref="I113:U113" si="71">I114</f>
        <v>0</v>
      </c>
      <c r="J113" s="342">
        <f t="shared" si="71"/>
        <v>0</v>
      </c>
      <c r="K113" s="342">
        <f t="shared" si="71"/>
        <v>0</v>
      </c>
      <c r="L113" s="342">
        <f t="shared" si="71"/>
        <v>0</v>
      </c>
      <c r="M113" s="342">
        <f t="shared" si="71"/>
        <v>93397.24</v>
      </c>
      <c r="N113" s="342">
        <f t="shared" si="71"/>
        <v>0</v>
      </c>
      <c r="O113" s="342">
        <f t="shared" si="71"/>
        <v>0</v>
      </c>
      <c r="P113" s="342">
        <f t="shared" si="71"/>
        <v>0</v>
      </c>
      <c r="Q113" s="342">
        <f t="shared" si="71"/>
        <v>0</v>
      </c>
      <c r="R113" s="342">
        <f t="shared" si="71"/>
        <v>0</v>
      </c>
      <c r="S113" s="342">
        <f t="shared" si="71"/>
        <v>0</v>
      </c>
      <c r="T113" s="342">
        <f t="shared" si="71"/>
        <v>0</v>
      </c>
      <c r="U113" s="342">
        <f t="shared" si="71"/>
        <v>0</v>
      </c>
      <c r="V113" s="209"/>
      <c r="W113" s="248"/>
      <c r="X113" s="248"/>
      <c r="Y113" s="221"/>
      <c r="Z113" s="221"/>
      <c r="AA113" s="221"/>
    </row>
    <row r="114" spans="1:27" s="247" customFormat="1" x14ac:dyDescent="0.3">
      <c r="A114" s="235" t="s">
        <v>82</v>
      </c>
      <c r="B114" s="236">
        <v>544</v>
      </c>
      <c r="C114" s="237" t="s">
        <v>23</v>
      </c>
      <c r="D114" s="237" t="s">
        <v>24</v>
      </c>
      <c r="E114" s="255" t="s">
        <v>299</v>
      </c>
      <c r="F114" s="236">
        <v>612</v>
      </c>
      <c r="G114" s="256" t="s">
        <v>300</v>
      </c>
      <c r="H114" s="240">
        <f>J114+K114+L114+M114+N114+O114+P114+Q114+R114+S114+T114+U114</f>
        <v>93397.24</v>
      </c>
      <c r="I114" s="248"/>
      <c r="J114" s="248"/>
      <c r="K114" s="248"/>
      <c r="L114" s="248"/>
      <c r="M114" s="248">
        <v>93397.24</v>
      </c>
      <c r="N114" s="248"/>
      <c r="O114" s="248"/>
      <c r="P114" s="248"/>
      <c r="Q114" s="248"/>
      <c r="R114" s="248"/>
      <c r="S114" s="248"/>
      <c r="T114" s="248"/>
      <c r="U114" s="248"/>
      <c r="V114" s="209"/>
      <c r="W114" s="248"/>
      <c r="X114" s="248"/>
      <c r="Y114" s="221"/>
      <c r="Z114" s="221"/>
      <c r="AA114" s="221"/>
    </row>
    <row r="115" spans="1:27" s="247" customFormat="1" ht="31.2" x14ac:dyDescent="0.3">
      <c r="A115" s="260" t="s">
        <v>164</v>
      </c>
      <c r="B115" s="261">
        <v>544</v>
      </c>
      <c r="C115" s="262" t="s">
        <v>165</v>
      </c>
      <c r="D115" s="262" t="s">
        <v>166</v>
      </c>
      <c r="E115" s="262" t="s">
        <v>187</v>
      </c>
      <c r="F115" s="261"/>
      <c r="G115" s="263"/>
      <c r="H115" s="265">
        <f>H116+H117+H118</f>
        <v>11000</v>
      </c>
      <c r="I115" s="265">
        <f t="shared" ref="I115:U115" si="72">I116+I117+I118</f>
        <v>0</v>
      </c>
      <c r="J115" s="265">
        <f t="shared" si="72"/>
        <v>0</v>
      </c>
      <c r="K115" s="265">
        <f t="shared" si="72"/>
        <v>0</v>
      </c>
      <c r="L115" s="265">
        <f t="shared" si="72"/>
        <v>11000</v>
      </c>
      <c r="M115" s="265">
        <f t="shared" si="72"/>
        <v>0</v>
      </c>
      <c r="N115" s="265">
        <f t="shared" si="72"/>
        <v>0</v>
      </c>
      <c r="O115" s="265">
        <f t="shared" si="72"/>
        <v>0</v>
      </c>
      <c r="P115" s="265">
        <f t="shared" si="72"/>
        <v>0</v>
      </c>
      <c r="Q115" s="265">
        <f t="shared" si="72"/>
        <v>0</v>
      </c>
      <c r="R115" s="265">
        <f t="shared" si="72"/>
        <v>0</v>
      </c>
      <c r="S115" s="265">
        <f t="shared" si="72"/>
        <v>0</v>
      </c>
      <c r="T115" s="265">
        <f t="shared" si="72"/>
        <v>0</v>
      </c>
      <c r="U115" s="265">
        <f t="shared" si="72"/>
        <v>0</v>
      </c>
      <c r="V115" s="264" t="e">
        <f t="shared" ref="V115:Z115" si="73">V116</f>
        <v>#REF!</v>
      </c>
      <c r="W115" s="264" t="e">
        <f t="shared" si="73"/>
        <v>#REF!</v>
      </c>
      <c r="X115" s="264" t="e">
        <f t="shared" si="73"/>
        <v>#REF!</v>
      </c>
      <c r="Y115" s="264" t="e">
        <f t="shared" si="73"/>
        <v>#REF!</v>
      </c>
      <c r="Z115" s="264" t="e">
        <f t="shared" si="73"/>
        <v>#REF!</v>
      </c>
      <c r="AA115" s="221"/>
    </row>
    <row r="116" spans="1:27" s="247" customFormat="1" ht="23.25" customHeight="1" x14ac:dyDescent="0.3">
      <c r="A116" s="235" t="s">
        <v>82</v>
      </c>
      <c r="B116" s="236">
        <v>544</v>
      </c>
      <c r="C116" s="237" t="s">
        <v>165</v>
      </c>
      <c r="D116" s="237" t="s">
        <v>166</v>
      </c>
      <c r="E116" s="237" t="s">
        <v>187</v>
      </c>
      <c r="F116" s="236">
        <v>612</v>
      </c>
      <c r="G116" s="256" t="s">
        <v>213</v>
      </c>
      <c r="H116" s="240">
        <f t="shared" ref="H116:H131" si="74">J116+K116+L116+M116+N116+O116+P116+Q116+R116+S116+T116+U116</f>
        <v>11000</v>
      </c>
      <c r="I116" s="209"/>
      <c r="J116" s="248"/>
      <c r="K116" s="248"/>
      <c r="L116" s="248">
        <f>22000-11000</f>
        <v>11000</v>
      </c>
      <c r="M116" s="248"/>
      <c r="N116" s="248"/>
      <c r="O116" s="248"/>
      <c r="P116" s="248"/>
      <c r="Q116" s="248"/>
      <c r="R116" s="248"/>
      <c r="S116" s="248"/>
      <c r="T116" s="248"/>
      <c r="U116" s="248"/>
      <c r="V116" s="259" t="e">
        <f>V119+V124+V130+#REF!</f>
        <v>#REF!</v>
      </c>
      <c r="W116" s="259" t="e">
        <f>W119+W124+W130+#REF!</f>
        <v>#REF!</v>
      </c>
      <c r="X116" s="259" t="e">
        <f>X119+X124+X130+#REF!</f>
        <v>#REF!</v>
      </c>
      <c r="Y116" s="259" t="e">
        <f>Y119+Y124+Y130+#REF!</f>
        <v>#REF!</v>
      </c>
      <c r="Z116" s="259" t="e">
        <f>Z119+Z124+Z130+#REF!</f>
        <v>#REF!</v>
      </c>
      <c r="AA116" s="221"/>
    </row>
    <row r="117" spans="1:27" s="247" customFormat="1" ht="23.25" customHeight="1" x14ac:dyDescent="0.3">
      <c r="A117" s="235" t="s">
        <v>30</v>
      </c>
      <c r="B117" s="236">
        <v>544</v>
      </c>
      <c r="C117" s="237" t="s">
        <v>165</v>
      </c>
      <c r="D117" s="237" t="s">
        <v>166</v>
      </c>
      <c r="E117" s="237" t="s">
        <v>187</v>
      </c>
      <c r="F117" s="236">
        <v>612</v>
      </c>
      <c r="G117" s="256" t="s">
        <v>215</v>
      </c>
      <c r="H117" s="240">
        <f t="shared" si="74"/>
        <v>0</v>
      </c>
      <c r="I117" s="209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59"/>
      <c r="W117" s="259"/>
      <c r="X117" s="259"/>
      <c r="Y117" s="327"/>
      <c r="Z117" s="327"/>
      <c r="AA117" s="221"/>
    </row>
    <row r="118" spans="1:27" s="247" customFormat="1" ht="23.25" customHeight="1" x14ac:dyDescent="0.3">
      <c r="A118" s="235" t="s">
        <v>292</v>
      </c>
      <c r="B118" s="236">
        <v>544</v>
      </c>
      <c r="C118" s="237" t="s">
        <v>165</v>
      </c>
      <c r="D118" s="237" t="s">
        <v>166</v>
      </c>
      <c r="E118" s="237" t="s">
        <v>187</v>
      </c>
      <c r="F118" s="236">
        <v>612</v>
      </c>
      <c r="G118" s="256" t="s">
        <v>238</v>
      </c>
      <c r="H118" s="240">
        <f t="shared" si="74"/>
        <v>0</v>
      </c>
      <c r="I118" s="209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59"/>
      <c r="W118" s="259"/>
      <c r="X118" s="259"/>
      <c r="Y118" s="327"/>
      <c r="Z118" s="327"/>
      <c r="AA118" s="221"/>
    </row>
    <row r="119" spans="1:27" s="247" customFormat="1" ht="32.25" customHeight="1" x14ac:dyDescent="0.3">
      <c r="A119" s="317" t="s">
        <v>243</v>
      </c>
      <c r="B119" s="318">
        <v>544</v>
      </c>
      <c r="C119" s="319" t="s">
        <v>165</v>
      </c>
      <c r="D119" s="319" t="s">
        <v>166</v>
      </c>
      <c r="E119" s="318">
        <v>9990063400</v>
      </c>
      <c r="F119" s="318">
        <v>612</v>
      </c>
      <c r="G119" s="320" t="s">
        <v>238</v>
      </c>
      <c r="H119" s="330">
        <f t="shared" si="74"/>
        <v>0</v>
      </c>
      <c r="I119" s="321"/>
      <c r="J119" s="330"/>
      <c r="K119" s="330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264">
        <f t="shared" ref="V119:X119" si="75">V120+V121+V122+V123</f>
        <v>12000</v>
      </c>
      <c r="W119" s="265">
        <f t="shared" si="75"/>
        <v>0</v>
      </c>
      <c r="X119" s="265">
        <f t="shared" si="75"/>
        <v>0</v>
      </c>
      <c r="Y119" s="221">
        <f t="shared" si="64"/>
        <v>1000</v>
      </c>
      <c r="Z119" s="221">
        <f t="shared" ref="Z119:Z129" si="76">V119-H119</f>
        <v>12000</v>
      </c>
      <c r="AA119" s="221"/>
    </row>
    <row r="120" spans="1:27" s="247" customFormat="1" ht="31.2" x14ac:dyDescent="0.3">
      <c r="A120" s="260" t="s">
        <v>151</v>
      </c>
      <c r="B120" s="261">
        <v>544</v>
      </c>
      <c r="C120" s="262" t="s">
        <v>152</v>
      </c>
      <c r="D120" s="262" t="s">
        <v>24</v>
      </c>
      <c r="E120" s="262" t="s">
        <v>282</v>
      </c>
      <c r="F120" s="261"/>
      <c r="G120" s="263"/>
      <c r="H120" s="265">
        <f>H121+H122+H123</f>
        <v>39000</v>
      </c>
      <c r="I120" s="264">
        <f t="shared" ref="I120:U120" si="77">I121+I122+I123</f>
        <v>0</v>
      </c>
      <c r="J120" s="265">
        <f t="shared" si="77"/>
        <v>0</v>
      </c>
      <c r="K120" s="265">
        <f t="shared" si="77"/>
        <v>0</v>
      </c>
      <c r="L120" s="265">
        <f t="shared" si="77"/>
        <v>39000</v>
      </c>
      <c r="M120" s="265">
        <f t="shared" si="77"/>
        <v>0</v>
      </c>
      <c r="N120" s="265">
        <f t="shared" si="77"/>
        <v>0</v>
      </c>
      <c r="O120" s="265">
        <f t="shared" si="77"/>
        <v>0</v>
      </c>
      <c r="P120" s="265">
        <f t="shared" si="77"/>
        <v>0</v>
      </c>
      <c r="Q120" s="265">
        <f t="shared" si="77"/>
        <v>0</v>
      </c>
      <c r="R120" s="265">
        <f t="shared" si="77"/>
        <v>0</v>
      </c>
      <c r="S120" s="265">
        <f t="shared" si="77"/>
        <v>0</v>
      </c>
      <c r="T120" s="265">
        <f t="shared" si="77"/>
        <v>0</v>
      </c>
      <c r="U120" s="265">
        <f t="shared" si="77"/>
        <v>0</v>
      </c>
      <c r="V120" s="209"/>
      <c r="W120" s="248"/>
      <c r="X120" s="248"/>
      <c r="Y120" s="221">
        <f t="shared" si="64"/>
        <v>0</v>
      </c>
      <c r="Z120" s="221">
        <f t="shared" si="76"/>
        <v>-39000</v>
      </c>
      <c r="AA120" s="221"/>
    </row>
    <row r="121" spans="1:27" s="247" customFormat="1" x14ac:dyDescent="0.3">
      <c r="A121" s="235" t="s">
        <v>73</v>
      </c>
      <c r="B121" s="236">
        <v>544</v>
      </c>
      <c r="C121" s="237" t="s">
        <v>152</v>
      </c>
      <c r="D121" s="237" t="s">
        <v>24</v>
      </c>
      <c r="E121" s="255" t="s">
        <v>282</v>
      </c>
      <c r="F121" s="236">
        <v>612</v>
      </c>
      <c r="G121" s="266" t="s">
        <v>210</v>
      </c>
      <c r="H121" s="240">
        <f t="shared" si="74"/>
        <v>0</v>
      </c>
      <c r="I121" s="209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09"/>
      <c r="W121" s="248"/>
      <c r="X121" s="248"/>
      <c r="Y121" s="221">
        <f t="shared" si="64"/>
        <v>0</v>
      </c>
      <c r="Z121" s="221">
        <f t="shared" si="76"/>
        <v>0</v>
      </c>
      <c r="AA121" s="221"/>
    </row>
    <row r="122" spans="1:27" s="247" customFormat="1" x14ac:dyDescent="0.3">
      <c r="A122" s="235" t="s">
        <v>82</v>
      </c>
      <c r="B122" s="236">
        <v>544</v>
      </c>
      <c r="C122" s="237" t="s">
        <v>152</v>
      </c>
      <c r="D122" s="237" t="s">
        <v>24</v>
      </c>
      <c r="E122" s="255" t="s">
        <v>282</v>
      </c>
      <c r="F122" s="236">
        <v>612</v>
      </c>
      <c r="G122" s="256" t="s">
        <v>213</v>
      </c>
      <c r="H122" s="240">
        <f t="shared" si="74"/>
        <v>0</v>
      </c>
      <c r="I122" s="209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09">
        <v>8000</v>
      </c>
      <c r="W122" s="248">
        <v>0</v>
      </c>
      <c r="X122" s="248">
        <v>0</v>
      </c>
      <c r="Y122" s="221">
        <f t="shared" si="64"/>
        <v>666.66666666666663</v>
      </c>
      <c r="Z122" s="221">
        <f t="shared" si="76"/>
        <v>8000</v>
      </c>
      <c r="AA122" s="221"/>
    </row>
    <row r="123" spans="1:27" s="247" customFormat="1" ht="31.2" x14ac:dyDescent="0.3">
      <c r="A123" s="235" t="s">
        <v>35</v>
      </c>
      <c r="B123" s="236">
        <v>544</v>
      </c>
      <c r="C123" s="237" t="s">
        <v>152</v>
      </c>
      <c r="D123" s="237" t="s">
        <v>24</v>
      </c>
      <c r="E123" s="255" t="s">
        <v>282</v>
      </c>
      <c r="F123" s="236">
        <v>612</v>
      </c>
      <c r="G123" s="256" t="s">
        <v>238</v>
      </c>
      <c r="H123" s="240">
        <f t="shared" si="74"/>
        <v>39000</v>
      </c>
      <c r="I123" s="209"/>
      <c r="J123" s="248"/>
      <c r="K123" s="248"/>
      <c r="L123" s="248">
        <v>39000</v>
      </c>
      <c r="M123" s="248"/>
      <c r="N123" s="248"/>
      <c r="O123" s="248"/>
      <c r="P123" s="248"/>
      <c r="Q123" s="248"/>
      <c r="R123" s="248"/>
      <c r="S123" s="248"/>
      <c r="T123" s="248"/>
      <c r="U123" s="248"/>
      <c r="V123" s="209">
        <v>4000</v>
      </c>
      <c r="W123" s="248">
        <v>0</v>
      </c>
      <c r="X123" s="248">
        <v>0</v>
      </c>
      <c r="Y123" s="221">
        <f t="shared" si="64"/>
        <v>333.33333333333331</v>
      </c>
      <c r="Z123" s="221">
        <f t="shared" si="76"/>
        <v>-35000</v>
      </c>
      <c r="AA123" s="221"/>
    </row>
    <row r="124" spans="1:27" s="247" customFormat="1" ht="62.4" x14ac:dyDescent="0.3">
      <c r="A124" s="308" t="s">
        <v>267</v>
      </c>
      <c r="B124" s="309">
        <v>544</v>
      </c>
      <c r="C124" s="309" t="s">
        <v>23</v>
      </c>
      <c r="D124" s="309" t="s">
        <v>24</v>
      </c>
      <c r="E124" s="309" t="s">
        <v>268</v>
      </c>
      <c r="F124" s="309"/>
      <c r="G124" s="310"/>
      <c r="H124" s="265">
        <f>H125</f>
        <v>870095</v>
      </c>
      <c r="I124" s="264">
        <f t="shared" ref="I124:U124" si="78">I125</f>
        <v>0</v>
      </c>
      <c r="J124" s="265">
        <f t="shared" si="78"/>
        <v>72507</v>
      </c>
      <c r="K124" s="265">
        <f t="shared" si="78"/>
        <v>72507</v>
      </c>
      <c r="L124" s="265">
        <f t="shared" si="78"/>
        <v>72507</v>
      </c>
      <c r="M124" s="265">
        <f t="shared" si="78"/>
        <v>72507</v>
      </c>
      <c r="N124" s="265">
        <f t="shared" si="78"/>
        <v>72507</v>
      </c>
      <c r="O124" s="265">
        <f t="shared" si="78"/>
        <v>72507</v>
      </c>
      <c r="P124" s="265">
        <f t="shared" si="78"/>
        <v>72507</v>
      </c>
      <c r="Q124" s="265">
        <f t="shared" si="78"/>
        <v>72507</v>
      </c>
      <c r="R124" s="265">
        <f t="shared" si="78"/>
        <v>72507</v>
      </c>
      <c r="S124" s="265">
        <f t="shared" si="78"/>
        <v>72507</v>
      </c>
      <c r="T124" s="265">
        <f t="shared" si="78"/>
        <v>72507</v>
      </c>
      <c r="U124" s="265">
        <f t="shared" si="78"/>
        <v>72518</v>
      </c>
      <c r="V124" s="264">
        <f t="shared" ref="V124" si="79">V127+V129+V125+V126+V128</f>
        <v>0</v>
      </c>
      <c r="W124" s="265">
        <f t="shared" ref="W124:X124" si="80">W127+W129+W128+W126+W125</f>
        <v>50000</v>
      </c>
      <c r="X124" s="265">
        <f t="shared" si="80"/>
        <v>0</v>
      </c>
      <c r="Y124" s="221">
        <f t="shared" si="64"/>
        <v>0</v>
      </c>
      <c r="Z124" s="221">
        <f t="shared" si="76"/>
        <v>-870095</v>
      </c>
      <c r="AA124" s="221"/>
    </row>
    <row r="125" spans="1:27" s="269" customFormat="1" ht="46.8" x14ac:dyDescent="0.3">
      <c r="A125" s="235" t="s">
        <v>275</v>
      </c>
      <c r="B125" s="236">
        <v>544</v>
      </c>
      <c r="C125" s="255" t="s">
        <v>23</v>
      </c>
      <c r="D125" s="255" t="s">
        <v>24</v>
      </c>
      <c r="E125" s="255" t="s">
        <v>268</v>
      </c>
      <c r="F125" s="255" t="s">
        <v>269</v>
      </c>
      <c r="G125" s="255" t="s">
        <v>287</v>
      </c>
      <c r="H125" s="240">
        <f t="shared" si="74"/>
        <v>870095</v>
      </c>
      <c r="I125" s="267"/>
      <c r="J125" s="268">
        <v>72507</v>
      </c>
      <c r="K125" s="268">
        <v>72507</v>
      </c>
      <c r="L125" s="268">
        <v>72507</v>
      </c>
      <c r="M125" s="268">
        <v>72507</v>
      </c>
      <c r="N125" s="268">
        <v>72507</v>
      </c>
      <c r="O125" s="268">
        <v>72507</v>
      </c>
      <c r="P125" s="268">
        <v>72507</v>
      </c>
      <c r="Q125" s="268">
        <v>72507</v>
      </c>
      <c r="R125" s="268">
        <v>72507</v>
      </c>
      <c r="S125" s="268">
        <v>72507</v>
      </c>
      <c r="T125" s="268">
        <v>72507</v>
      </c>
      <c r="U125" s="268">
        <v>72518</v>
      </c>
      <c r="V125" s="267"/>
      <c r="W125" s="268">
        <v>50000</v>
      </c>
      <c r="X125" s="268"/>
      <c r="Y125" s="221">
        <f t="shared" si="64"/>
        <v>0</v>
      </c>
      <c r="Z125" s="221">
        <f t="shared" si="76"/>
        <v>-870095</v>
      </c>
      <c r="AA125" s="221"/>
    </row>
    <row r="126" spans="1:27" s="269" customFormat="1" ht="62.4" x14ac:dyDescent="0.3">
      <c r="A126" s="308" t="s">
        <v>270</v>
      </c>
      <c r="B126" s="309" t="s">
        <v>262</v>
      </c>
      <c r="C126" s="309" t="s">
        <v>23</v>
      </c>
      <c r="D126" s="309" t="s">
        <v>24</v>
      </c>
      <c r="E126" s="309" t="s">
        <v>289</v>
      </c>
      <c r="F126" s="309"/>
      <c r="G126" s="310"/>
      <c r="H126" s="265">
        <f>H127</f>
        <v>1206102</v>
      </c>
      <c r="I126" s="264">
        <f t="shared" ref="I126:U126" si="81">I127</f>
        <v>0</v>
      </c>
      <c r="J126" s="265">
        <f>J127</f>
        <v>134011</v>
      </c>
      <c r="K126" s="265">
        <f t="shared" si="81"/>
        <v>134011</v>
      </c>
      <c r="L126" s="265">
        <f>L127</f>
        <v>134011</v>
      </c>
      <c r="M126" s="265">
        <f t="shared" si="81"/>
        <v>134011</v>
      </c>
      <c r="N126" s="265">
        <f t="shared" si="81"/>
        <v>134011</v>
      </c>
      <c r="O126" s="265">
        <f t="shared" si="81"/>
        <v>0</v>
      </c>
      <c r="P126" s="265">
        <f t="shared" si="81"/>
        <v>0</v>
      </c>
      <c r="Q126" s="265">
        <f t="shared" si="81"/>
        <v>0</v>
      </c>
      <c r="R126" s="265">
        <f t="shared" si="81"/>
        <v>134011</v>
      </c>
      <c r="S126" s="265">
        <f t="shared" si="81"/>
        <v>134011</v>
      </c>
      <c r="T126" s="265">
        <f t="shared" si="81"/>
        <v>134011</v>
      </c>
      <c r="U126" s="265">
        <f t="shared" si="81"/>
        <v>134014</v>
      </c>
      <c r="V126" s="267"/>
      <c r="W126" s="268"/>
      <c r="X126" s="268"/>
      <c r="Y126" s="221">
        <f t="shared" si="64"/>
        <v>0</v>
      </c>
      <c r="Z126" s="221">
        <f t="shared" si="76"/>
        <v>-1206102</v>
      </c>
      <c r="AA126" s="221"/>
    </row>
    <row r="127" spans="1:27" s="247" customFormat="1" ht="31.2" x14ac:dyDescent="0.3">
      <c r="A127" s="235" t="s">
        <v>276</v>
      </c>
      <c r="B127" s="236" t="s">
        <v>262</v>
      </c>
      <c r="C127" s="237" t="s">
        <v>23</v>
      </c>
      <c r="D127" s="237" t="s">
        <v>24</v>
      </c>
      <c r="E127" s="237" t="s">
        <v>289</v>
      </c>
      <c r="F127" s="236">
        <v>612</v>
      </c>
      <c r="G127" s="266" t="s">
        <v>288</v>
      </c>
      <c r="H127" s="240">
        <f t="shared" si="74"/>
        <v>1206102</v>
      </c>
      <c r="I127" s="209"/>
      <c r="J127" s="248">
        <v>134011</v>
      </c>
      <c r="K127" s="248">
        <v>134011</v>
      </c>
      <c r="L127" s="248">
        <v>134011</v>
      </c>
      <c r="M127" s="248">
        <v>134011</v>
      </c>
      <c r="N127" s="248">
        <v>134011</v>
      </c>
      <c r="O127" s="248"/>
      <c r="P127" s="248"/>
      <c r="Q127" s="248"/>
      <c r="R127" s="248">
        <v>134011</v>
      </c>
      <c r="S127" s="248">
        <v>134011</v>
      </c>
      <c r="T127" s="248">
        <v>134011</v>
      </c>
      <c r="U127" s="248">
        <v>134014</v>
      </c>
      <c r="V127" s="209"/>
      <c r="W127" s="248"/>
      <c r="X127" s="248"/>
      <c r="Y127" s="221">
        <f t="shared" si="64"/>
        <v>0</v>
      </c>
      <c r="Z127" s="221">
        <f t="shared" si="76"/>
        <v>-1206102</v>
      </c>
      <c r="AA127" s="221"/>
    </row>
    <row r="128" spans="1:27" s="247" customFormat="1" ht="62.4" x14ac:dyDescent="0.3">
      <c r="A128" s="322" t="s">
        <v>277</v>
      </c>
      <c r="B128" s="323">
        <v>544</v>
      </c>
      <c r="C128" s="324" t="s">
        <v>156</v>
      </c>
      <c r="D128" s="324">
        <v>12</v>
      </c>
      <c r="E128" s="324" t="s">
        <v>278</v>
      </c>
      <c r="F128" s="323"/>
      <c r="G128" s="323"/>
      <c r="H128" s="265">
        <f>H129</f>
        <v>0</v>
      </c>
      <c r="I128" s="264">
        <f t="shared" ref="I128:U128" si="82">I129</f>
        <v>0</v>
      </c>
      <c r="J128" s="265">
        <f t="shared" si="82"/>
        <v>0</v>
      </c>
      <c r="K128" s="265">
        <f t="shared" si="82"/>
        <v>0</v>
      </c>
      <c r="L128" s="265">
        <f t="shared" si="82"/>
        <v>0</v>
      </c>
      <c r="M128" s="265">
        <f t="shared" si="82"/>
        <v>0</v>
      </c>
      <c r="N128" s="265">
        <f t="shared" si="82"/>
        <v>0</v>
      </c>
      <c r="O128" s="265">
        <f t="shared" si="82"/>
        <v>0</v>
      </c>
      <c r="P128" s="265">
        <f t="shared" si="82"/>
        <v>0</v>
      </c>
      <c r="Q128" s="265">
        <f t="shared" si="82"/>
        <v>0</v>
      </c>
      <c r="R128" s="265">
        <f t="shared" si="82"/>
        <v>0</v>
      </c>
      <c r="S128" s="265">
        <f t="shared" si="82"/>
        <v>0</v>
      </c>
      <c r="T128" s="265">
        <f t="shared" si="82"/>
        <v>0</v>
      </c>
      <c r="U128" s="265">
        <f t="shared" si="82"/>
        <v>0</v>
      </c>
      <c r="V128" s="209"/>
      <c r="W128" s="248"/>
      <c r="X128" s="248"/>
      <c r="Y128" s="221">
        <f t="shared" si="64"/>
        <v>0</v>
      </c>
      <c r="Z128" s="221">
        <f t="shared" si="76"/>
        <v>0</v>
      </c>
      <c r="AA128" s="221"/>
    </row>
    <row r="129" spans="1:27" s="247" customFormat="1" ht="31.2" x14ac:dyDescent="0.3">
      <c r="A129" s="235" t="s">
        <v>35</v>
      </c>
      <c r="B129" s="236">
        <v>544</v>
      </c>
      <c r="C129" s="255" t="str">
        <f>C128</f>
        <v>04</v>
      </c>
      <c r="D129" s="255">
        <f t="shared" ref="D129:E129" si="83">D128</f>
        <v>12</v>
      </c>
      <c r="E129" s="255" t="str">
        <f t="shared" si="83"/>
        <v>1900161640</v>
      </c>
      <c r="F129" s="255">
        <v>612</v>
      </c>
      <c r="G129" s="266" t="s">
        <v>238</v>
      </c>
      <c r="H129" s="240">
        <f t="shared" si="74"/>
        <v>0</v>
      </c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21">
        <f>V129/12</f>
        <v>0</v>
      </c>
      <c r="Z129" s="221">
        <f t="shared" si="76"/>
        <v>0</v>
      </c>
      <c r="AA129" s="221"/>
    </row>
    <row r="130" spans="1:27" s="247" customFormat="1" ht="31.2" x14ac:dyDescent="0.3">
      <c r="A130" s="322" t="s">
        <v>279</v>
      </c>
      <c r="B130" s="309">
        <v>544</v>
      </c>
      <c r="C130" s="309" t="s">
        <v>23</v>
      </c>
      <c r="D130" s="309" t="s">
        <v>24</v>
      </c>
      <c r="E130" s="309" t="s">
        <v>272</v>
      </c>
      <c r="F130" s="309">
        <v>612</v>
      </c>
      <c r="G130" s="310"/>
      <c r="H130" s="265">
        <f>H131</f>
        <v>0</v>
      </c>
      <c r="I130" s="264">
        <f t="shared" ref="I130:Z130" si="84">I131</f>
        <v>0</v>
      </c>
      <c r="J130" s="265">
        <f t="shared" si="84"/>
        <v>0</v>
      </c>
      <c r="K130" s="265">
        <f t="shared" si="84"/>
        <v>0</v>
      </c>
      <c r="L130" s="265">
        <f t="shared" si="84"/>
        <v>0</v>
      </c>
      <c r="M130" s="265">
        <f t="shared" si="84"/>
        <v>0</v>
      </c>
      <c r="N130" s="265">
        <f t="shared" si="84"/>
        <v>0</v>
      </c>
      <c r="O130" s="265">
        <f t="shared" si="84"/>
        <v>0</v>
      </c>
      <c r="P130" s="265">
        <f t="shared" si="84"/>
        <v>0</v>
      </c>
      <c r="Q130" s="265">
        <f t="shared" si="84"/>
        <v>0</v>
      </c>
      <c r="R130" s="265">
        <f t="shared" si="84"/>
        <v>0</v>
      </c>
      <c r="S130" s="265">
        <f t="shared" si="84"/>
        <v>0</v>
      </c>
      <c r="T130" s="265">
        <f t="shared" si="84"/>
        <v>0</v>
      </c>
      <c r="U130" s="265">
        <f t="shared" si="84"/>
        <v>0</v>
      </c>
      <c r="V130" s="264">
        <f t="shared" si="84"/>
        <v>157137</v>
      </c>
      <c r="W130" s="264">
        <f t="shared" si="84"/>
        <v>157137</v>
      </c>
      <c r="X130" s="264">
        <f t="shared" si="84"/>
        <v>157137</v>
      </c>
      <c r="Y130" s="264">
        <f t="shared" si="84"/>
        <v>157137</v>
      </c>
      <c r="Z130" s="264">
        <f t="shared" si="84"/>
        <v>157137</v>
      </c>
      <c r="AA130" s="221"/>
    </row>
    <row r="131" spans="1:27" s="269" customFormat="1" ht="31.2" x14ac:dyDescent="0.3">
      <c r="A131" s="235" t="s">
        <v>280</v>
      </c>
      <c r="B131" s="236">
        <v>544</v>
      </c>
      <c r="C131" s="255" t="s">
        <v>23</v>
      </c>
      <c r="D131" s="255" t="s">
        <v>24</v>
      </c>
      <c r="E131" s="255" t="s">
        <v>272</v>
      </c>
      <c r="F131" s="255">
        <v>612</v>
      </c>
      <c r="G131" s="325"/>
      <c r="H131" s="240">
        <f t="shared" si="74"/>
        <v>0</v>
      </c>
      <c r="I131" s="267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7">
        <v>157137</v>
      </c>
      <c r="W131" s="267">
        <v>157137</v>
      </c>
      <c r="X131" s="267">
        <v>157137</v>
      </c>
      <c r="Y131" s="267">
        <v>157137</v>
      </c>
      <c r="Z131" s="267">
        <v>157137</v>
      </c>
      <c r="AA131" s="221"/>
    </row>
    <row r="132" spans="1:27" s="269" customFormat="1" x14ac:dyDescent="0.3">
      <c r="A132" s="301"/>
      <c r="B132" s="302"/>
      <c r="C132" s="303"/>
      <c r="D132" s="303"/>
      <c r="E132" s="303"/>
      <c r="F132" s="302"/>
      <c r="G132" s="304"/>
      <c r="H132" s="305"/>
      <c r="I132" s="306"/>
      <c r="J132" s="306"/>
      <c r="K132" s="307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5"/>
      <c r="X132" s="305"/>
      <c r="Y132" s="221"/>
      <c r="Z132" s="221"/>
    </row>
    <row r="133" spans="1:27" ht="23.25" customHeight="1" x14ac:dyDescent="0.3">
      <c r="A133" s="270"/>
      <c r="B133" s="271"/>
      <c r="C133" s="272"/>
      <c r="D133" s="272"/>
      <c r="F133" s="273"/>
      <c r="G133" s="273"/>
      <c r="H133" s="343" t="s">
        <v>127</v>
      </c>
      <c r="I133" s="343"/>
      <c r="J133" s="343"/>
      <c r="K133" s="288"/>
    </row>
    <row r="134" spans="1:27" x14ac:dyDescent="0.3">
      <c r="A134" s="274"/>
      <c r="B134" s="275"/>
      <c r="C134" s="276"/>
      <c r="D134" s="311"/>
      <c r="F134" s="275"/>
      <c r="G134" s="275"/>
      <c r="K134" s="311" t="s">
        <v>129</v>
      </c>
    </row>
    <row r="135" spans="1:27" x14ac:dyDescent="0.3">
      <c r="A135" s="274"/>
      <c r="B135" s="271"/>
      <c r="C135" s="273"/>
      <c r="D135" s="273"/>
      <c r="E135" s="273"/>
      <c r="F135" s="271"/>
      <c r="G135" s="271"/>
    </row>
    <row r="136" spans="1:27" x14ac:dyDescent="0.3">
      <c r="A136" s="274"/>
      <c r="B136" s="271"/>
      <c r="C136" s="273"/>
      <c r="D136" s="273"/>
      <c r="E136" s="273"/>
      <c r="F136" s="271"/>
      <c r="G136" s="275"/>
    </row>
    <row r="137" spans="1:27" s="277" customFormat="1" ht="12.75" customHeight="1" x14ac:dyDescent="0.3">
      <c r="B137" s="360" t="s">
        <v>143</v>
      </c>
      <c r="C137" s="360"/>
      <c r="D137" s="360"/>
      <c r="E137" s="360"/>
      <c r="F137" s="278"/>
      <c r="G137" s="279"/>
      <c r="H137" s="300"/>
      <c r="I137" s="289"/>
      <c r="J137" s="289"/>
      <c r="K137" s="289"/>
      <c r="L137" s="289"/>
      <c r="M137" s="289"/>
      <c r="N137" s="289"/>
      <c r="O137" s="346" t="s">
        <v>144</v>
      </c>
      <c r="P137" s="346"/>
      <c r="Q137" s="346"/>
      <c r="R137" s="312"/>
      <c r="S137" s="312"/>
      <c r="T137" s="312"/>
      <c r="U137" s="289"/>
      <c r="V137" s="280"/>
      <c r="W137" s="280"/>
      <c r="X137" s="280"/>
      <c r="Y137" s="280"/>
      <c r="Z137" s="280"/>
    </row>
    <row r="138" spans="1:27" s="277" customFormat="1" ht="18" customHeight="1" x14ac:dyDescent="0.3">
      <c r="B138" s="360" t="s">
        <v>145</v>
      </c>
      <c r="C138" s="360"/>
      <c r="D138" s="360"/>
      <c r="E138" s="360"/>
      <c r="F138" s="278"/>
      <c r="G138" s="316"/>
      <c r="H138" s="300"/>
      <c r="I138" s="289"/>
      <c r="J138" s="289"/>
      <c r="K138" s="289"/>
      <c r="L138" s="289"/>
      <c r="M138" s="289"/>
      <c r="N138" s="289"/>
      <c r="O138" s="346" t="s">
        <v>0</v>
      </c>
      <c r="P138" s="346"/>
      <c r="Q138" s="346"/>
      <c r="R138" s="312"/>
      <c r="S138" s="312"/>
      <c r="T138" s="312"/>
      <c r="U138" s="289"/>
      <c r="V138" s="280"/>
      <c r="W138" s="280"/>
      <c r="X138" s="280"/>
      <c r="Y138" s="280"/>
      <c r="Z138" s="280"/>
    </row>
    <row r="139" spans="1:27" s="277" customFormat="1" ht="39" customHeight="1" x14ac:dyDescent="0.3">
      <c r="B139" s="360" t="s">
        <v>146</v>
      </c>
      <c r="C139" s="360"/>
      <c r="D139" s="360"/>
      <c r="E139" s="360"/>
      <c r="F139" s="278"/>
      <c r="G139" s="279"/>
      <c r="H139" s="300"/>
      <c r="I139" s="289"/>
      <c r="J139" s="289"/>
      <c r="K139" s="289"/>
      <c r="L139" s="289"/>
      <c r="M139" s="289"/>
      <c r="N139" s="312"/>
      <c r="O139" s="346"/>
      <c r="P139" s="346"/>
      <c r="Q139" s="346"/>
      <c r="R139" s="312"/>
      <c r="S139" s="312"/>
      <c r="T139" s="312"/>
      <c r="U139" s="289"/>
      <c r="V139" s="280"/>
      <c r="W139" s="280"/>
      <c r="X139" s="280"/>
      <c r="Y139" s="280"/>
      <c r="Z139" s="280"/>
    </row>
    <row r="140" spans="1:27" s="277" customFormat="1" x14ac:dyDescent="0.3">
      <c r="A140" s="360"/>
      <c r="B140" s="360"/>
      <c r="C140" s="360"/>
      <c r="D140" s="360"/>
      <c r="E140" s="360"/>
      <c r="F140" s="360"/>
      <c r="G140" s="279"/>
      <c r="H140" s="300"/>
      <c r="I140" s="289"/>
      <c r="J140" s="289"/>
      <c r="K140" s="289"/>
      <c r="L140" s="289"/>
      <c r="M140" s="289"/>
      <c r="N140" s="346"/>
      <c r="O140" s="346"/>
      <c r="P140" s="346"/>
      <c r="Q140" s="346"/>
      <c r="R140" s="346"/>
      <c r="S140" s="346"/>
      <c r="T140" s="346"/>
      <c r="U140" s="289"/>
      <c r="V140" s="280"/>
      <c r="W140" s="280"/>
      <c r="X140" s="280"/>
      <c r="Y140" s="280"/>
      <c r="Z140" s="280"/>
    </row>
    <row r="141" spans="1:27" s="277" customFormat="1" ht="15" customHeight="1" x14ac:dyDescent="0.3">
      <c r="A141" s="278"/>
      <c r="B141" s="281"/>
      <c r="C141" s="282"/>
      <c r="D141" s="282"/>
      <c r="E141" s="359" t="s">
        <v>146</v>
      </c>
      <c r="F141" s="359"/>
      <c r="G141" s="359"/>
      <c r="H141" s="300"/>
      <c r="I141" s="289"/>
      <c r="J141" s="289"/>
      <c r="K141" s="289"/>
      <c r="L141" s="289"/>
      <c r="M141" s="289"/>
      <c r="N141" s="312"/>
      <c r="O141" s="290"/>
      <c r="P141" s="290"/>
      <c r="Q141" s="346"/>
      <c r="R141" s="346"/>
      <c r="S141" s="312"/>
      <c r="T141" s="289"/>
      <c r="U141" s="289"/>
      <c r="V141" s="280"/>
      <c r="W141" s="280"/>
      <c r="X141" s="280"/>
      <c r="Y141" s="280"/>
      <c r="Z141" s="280"/>
    </row>
    <row r="142" spans="1:27" s="277" customFormat="1" x14ac:dyDescent="0.3">
      <c r="B142" s="361" t="s">
        <v>147</v>
      </c>
      <c r="C142" s="361"/>
      <c r="D142" s="361"/>
      <c r="E142" s="344" t="s">
        <v>148</v>
      </c>
      <c r="F142" s="344"/>
      <c r="G142" s="344"/>
      <c r="H142" s="300"/>
      <c r="I142" s="289"/>
      <c r="J142" s="289"/>
      <c r="K142" s="289"/>
      <c r="L142" s="289"/>
      <c r="M142" s="289"/>
      <c r="N142" s="289"/>
      <c r="O142" s="345" t="s">
        <v>147</v>
      </c>
      <c r="P142" s="345"/>
      <c r="Q142" s="346" t="s">
        <v>148</v>
      </c>
      <c r="R142" s="346"/>
      <c r="S142" s="346"/>
      <c r="T142" s="289"/>
      <c r="U142" s="289"/>
      <c r="V142" s="280"/>
      <c r="W142" s="280"/>
      <c r="X142" s="280"/>
      <c r="Y142" s="280"/>
      <c r="Z142" s="280"/>
    </row>
    <row r="143" spans="1:27" s="277" customFormat="1" ht="27.75" customHeight="1" x14ac:dyDescent="0.3">
      <c r="B143" s="359" t="s">
        <v>273</v>
      </c>
      <c r="C143" s="359"/>
      <c r="D143" s="359"/>
      <c r="E143" s="359"/>
      <c r="F143" s="279"/>
      <c r="G143" s="279"/>
      <c r="H143" s="300"/>
      <c r="I143" s="289"/>
      <c r="J143" s="289"/>
      <c r="K143" s="289"/>
      <c r="L143" s="289"/>
      <c r="M143" s="289"/>
      <c r="N143" s="289"/>
      <c r="O143" s="360" t="s">
        <v>273</v>
      </c>
      <c r="P143" s="360"/>
      <c r="Q143" s="360"/>
      <c r="R143" s="360"/>
      <c r="S143" s="346"/>
      <c r="T143" s="346"/>
      <c r="U143" s="289"/>
      <c r="V143" s="280"/>
      <c r="W143" s="280"/>
      <c r="X143" s="280"/>
      <c r="Y143" s="280"/>
      <c r="Z143" s="280"/>
    </row>
    <row r="149" spans="1:1" x14ac:dyDescent="0.3">
      <c r="A149" s="207"/>
    </row>
  </sheetData>
  <mergeCells count="27">
    <mergeCell ref="B143:E143"/>
    <mergeCell ref="O143:R143"/>
    <mergeCell ref="B138:E138"/>
    <mergeCell ref="O138:Q138"/>
    <mergeCell ref="B139:E139"/>
    <mergeCell ref="O139:Q139"/>
    <mergeCell ref="A140:F140"/>
    <mergeCell ref="N140:T140"/>
    <mergeCell ref="S143:T143"/>
    <mergeCell ref="E141:G141"/>
    <mergeCell ref="Q141:R141"/>
    <mergeCell ref="B142:D142"/>
    <mergeCell ref="E142:G142"/>
    <mergeCell ref="O142:P142"/>
    <mergeCell ref="Q142:S142"/>
    <mergeCell ref="H133:J133"/>
    <mergeCell ref="B137:E137"/>
    <mergeCell ref="O137:Q137"/>
    <mergeCell ref="A2:U2"/>
    <mergeCell ref="A3:U3"/>
    <mergeCell ref="A4:U4"/>
    <mergeCell ref="T5:U5"/>
    <mergeCell ref="A9:A10"/>
    <mergeCell ref="B9:G9"/>
    <mergeCell ref="H9:H10"/>
    <mergeCell ref="I9:I10"/>
    <mergeCell ref="J9:X9"/>
  </mergeCells>
  <pageMargins left="0.31496062992125984" right="0.31496062992125984" top="0.35433070866141736" bottom="0.35433070866141736" header="0.31496062992125984" footer="0.31496062992125984"/>
  <pageSetup paperSize="9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opLeftCell="A37" zoomScaleSheetLayoutView="102" workbookViewId="0">
      <selection activeCell="I83" sqref="I83"/>
    </sheetView>
  </sheetViews>
  <sheetFormatPr defaultColWidth="9.109375" defaultRowHeight="13.8" x14ac:dyDescent="0.25"/>
  <cols>
    <col min="1" max="1" width="47.6640625" style="16" customWidth="1"/>
    <col min="2" max="3" width="5.88671875" style="1" customWidth="1"/>
    <col min="4" max="4" width="5.5546875" style="1" customWidth="1"/>
    <col min="5" max="5" width="9" style="1" customWidth="1"/>
    <col min="6" max="7" width="6" style="1" customWidth="1"/>
    <col min="8" max="8" width="7.44140625" style="1" customWidth="1"/>
    <col min="9" max="9" width="13.5546875" style="187" customWidth="1"/>
    <col min="10" max="10" width="12.109375" style="82" customWidth="1"/>
    <col min="11" max="11" width="12.88671875" style="82" customWidth="1"/>
    <col min="12" max="12" width="13.109375" style="82" customWidth="1"/>
    <col min="13" max="13" width="13.44140625" style="82" customWidth="1"/>
    <col min="14" max="14" width="9.6640625" style="76" customWidth="1"/>
    <col min="15" max="15" width="24.33203125" style="1" customWidth="1"/>
    <col min="16" max="16384" width="9.109375" style="1"/>
  </cols>
  <sheetData>
    <row r="1" spans="1:15" x14ac:dyDescent="0.25">
      <c r="A1" s="3"/>
      <c r="B1" s="4"/>
      <c r="C1" s="4"/>
      <c r="D1" s="5"/>
      <c r="E1" s="6"/>
      <c r="F1" s="6"/>
      <c r="G1" s="6"/>
      <c r="H1" s="2"/>
      <c r="I1" s="77"/>
      <c r="J1" s="78"/>
      <c r="K1" s="78"/>
      <c r="L1" s="78"/>
      <c r="M1" s="78"/>
    </row>
    <row r="2" spans="1:15" ht="17.399999999999999" x14ac:dyDescent="0.3">
      <c r="A2" s="3"/>
      <c r="B2" s="4"/>
      <c r="C2" s="369" t="s">
        <v>181</v>
      </c>
      <c r="D2" s="369"/>
      <c r="E2" s="369"/>
      <c r="F2" s="369"/>
      <c r="G2" s="369"/>
      <c r="H2" s="369"/>
      <c r="I2" s="369"/>
      <c r="J2" s="79"/>
      <c r="K2" s="79"/>
      <c r="L2" s="78"/>
      <c r="M2" s="78"/>
    </row>
    <row r="3" spans="1:15" ht="15.6" x14ac:dyDescent="0.25">
      <c r="A3" s="370" t="s">
        <v>178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5" x14ac:dyDescent="0.25">
      <c r="A4" s="3"/>
      <c r="B4" s="7"/>
      <c r="C4" s="371" t="s">
        <v>1</v>
      </c>
      <c r="D4" s="371"/>
      <c r="E4" s="371"/>
      <c r="F4" s="371"/>
      <c r="G4" s="371"/>
      <c r="H4" s="371"/>
      <c r="I4" s="371"/>
      <c r="J4" s="80"/>
      <c r="K4" s="80"/>
      <c r="L4" s="78"/>
      <c r="M4" s="78"/>
    </row>
    <row r="5" spans="1:15" ht="15.6" x14ac:dyDescent="0.3">
      <c r="A5" s="3"/>
      <c r="B5" s="8"/>
      <c r="C5" s="9"/>
      <c r="D5" s="4"/>
      <c r="E5" s="4"/>
      <c r="F5" s="4"/>
      <c r="G5" s="4"/>
      <c r="H5" s="4"/>
      <c r="I5" s="81"/>
      <c r="K5" s="372" t="s">
        <v>2</v>
      </c>
      <c r="L5" s="372"/>
    </row>
    <row r="6" spans="1:15" x14ac:dyDescent="0.25">
      <c r="A6" s="3"/>
      <c r="B6" s="4"/>
      <c r="C6" s="4"/>
      <c r="D6" s="4"/>
      <c r="E6" s="4"/>
      <c r="F6" s="4"/>
      <c r="G6" s="4"/>
      <c r="H6" s="10"/>
      <c r="I6" s="83"/>
      <c r="K6" s="84" t="s">
        <v>3</v>
      </c>
      <c r="L6" s="85"/>
    </row>
    <row r="7" spans="1:15" ht="15.6" x14ac:dyDescent="0.25">
      <c r="A7" s="3"/>
      <c r="B7" s="11"/>
      <c r="C7" s="11"/>
      <c r="D7" s="11"/>
      <c r="E7" s="11"/>
      <c r="F7" s="11"/>
      <c r="G7" s="11"/>
      <c r="H7" s="11"/>
      <c r="I7" s="86"/>
      <c r="K7" s="84" t="s">
        <v>4</v>
      </c>
      <c r="L7" s="85"/>
    </row>
    <row r="8" spans="1:15" x14ac:dyDescent="0.25">
      <c r="A8" s="12" t="s">
        <v>5</v>
      </c>
      <c r="B8" s="13"/>
      <c r="C8" s="4"/>
      <c r="D8" s="4"/>
      <c r="E8" s="4"/>
      <c r="F8" s="4"/>
      <c r="G8" s="4"/>
      <c r="H8" s="10"/>
      <c r="I8" s="83"/>
      <c r="K8" s="84" t="s">
        <v>6</v>
      </c>
      <c r="L8" s="85" t="s">
        <v>7</v>
      </c>
    </row>
    <row r="9" spans="1:15" s="17" customFormat="1" ht="13.2" x14ac:dyDescent="0.25">
      <c r="A9" s="3"/>
      <c r="B9" s="13"/>
      <c r="C9" s="13"/>
      <c r="D9" s="13"/>
      <c r="E9" s="4"/>
      <c r="F9" s="4"/>
      <c r="G9" s="4"/>
      <c r="H9" s="10"/>
      <c r="I9" s="83"/>
      <c r="J9" s="87"/>
      <c r="K9" s="88"/>
      <c r="L9" s="83"/>
      <c r="M9" s="87"/>
      <c r="N9" s="28"/>
    </row>
    <row r="10" spans="1:15" s="24" customFormat="1" ht="12.75" customHeight="1" x14ac:dyDescent="0.3">
      <c r="A10" s="373" t="s">
        <v>8</v>
      </c>
      <c r="B10" s="375" t="s">
        <v>9</v>
      </c>
      <c r="C10" s="376"/>
      <c r="D10" s="376"/>
      <c r="E10" s="376"/>
      <c r="F10" s="376"/>
      <c r="G10" s="376"/>
      <c r="H10" s="377"/>
      <c r="I10" s="378" t="s">
        <v>10</v>
      </c>
      <c r="J10" s="380" t="s">
        <v>11</v>
      </c>
      <c r="K10" s="381"/>
      <c r="L10" s="381"/>
      <c r="M10" s="382"/>
      <c r="N10" s="99"/>
    </row>
    <row r="11" spans="1:15" s="24" customFormat="1" ht="52.8" x14ac:dyDescent="0.3">
      <c r="A11" s="374"/>
      <c r="B11" s="104" t="s">
        <v>12</v>
      </c>
      <c r="C11" s="104" t="s">
        <v>13</v>
      </c>
      <c r="D11" s="104" t="s">
        <v>14</v>
      </c>
      <c r="E11" s="104" t="s">
        <v>15</v>
      </c>
      <c r="F11" s="104" t="s">
        <v>16</v>
      </c>
      <c r="G11" s="104" t="s">
        <v>142</v>
      </c>
      <c r="H11" s="104" t="s">
        <v>17</v>
      </c>
      <c r="I11" s="379"/>
      <c r="J11" s="181" t="s">
        <v>18</v>
      </c>
      <c r="K11" s="181" t="s">
        <v>19</v>
      </c>
      <c r="L11" s="181" t="s">
        <v>20</v>
      </c>
      <c r="M11" s="181" t="s">
        <v>21</v>
      </c>
      <c r="N11" s="99"/>
    </row>
    <row r="12" spans="1:15" s="24" customFormat="1" ht="14.25" customHeight="1" x14ac:dyDescent="0.3">
      <c r="A12" s="18">
        <v>1</v>
      </c>
      <c r="B12" s="104">
        <v>3</v>
      </c>
      <c r="C12" s="104">
        <v>4</v>
      </c>
      <c r="D12" s="104">
        <v>5</v>
      </c>
      <c r="E12" s="104">
        <v>6</v>
      </c>
      <c r="F12" s="104">
        <v>7</v>
      </c>
      <c r="G12" s="104">
        <v>8</v>
      </c>
      <c r="H12" s="104">
        <v>9</v>
      </c>
      <c r="I12" s="183">
        <v>10</v>
      </c>
      <c r="J12" s="90">
        <v>11</v>
      </c>
      <c r="K12" s="90">
        <v>12</v>
      </c>
      <c r="L12" s="90">
        <v>13</v>
      </c>
      <c r="M12" s="90">
        <v>14</v>
      </c>
      <c r="N12" s="99"/>
    </row>
    <row r="13" spans="1:15" s="160" customFormat="1" ht="13.2" x14ac:dyDescent="0.3">
      <c r="A13" s="156" t="s">
        <v>132</v>
      </c>
      <c r="B13" s="157">
        <v>544</v>
      </c>
      <c r="C13" s="158" t="s">
        <v>23</v>
      </c>
      <c r="D13" s="158" t="s">
        <v>133</v>
      </c>
      <c r="E13" s="157">
        <v>0</v>
      </c>
      <c r="F13" s="157">
        <v>0</v>
      </c>
      <c r="G13" s="157"/>
      <c r="H13" s="159">
        <v>0</v>
      </c>
      <c r="I13" s="186">
        <f t="shared" ref="I13:I51" si="0">J13+K13+L13+M13+N13</f>
        <v>6473807</v>
      </c>
      <c r="J13" s="191">
        <v>1624077</v>
      </c>
      <c r="K13" s="191">
        <v>1616578</v>
      </c>
      <c r="L13" s="191">
        <v>3233152</v>
      </c>
      <c r="M13" s="191"/>
      <c r="N13" s="192"/>
    </row>
    <row r="14" spans="1:15" s="112" customFormat="1" ht="13.2" x14ac:dyDescent="0.3">
      <c r="A14" s="133" t="s">
        <v>22</v>
      </c>
      <c r="B14" s="113">
        <v>544</v>
      </c>
      <c r="C14" s="114" t="s">
        <v>23</v>
      </c>
      <c r="D14" s="114" t="s">
        <v>24</v>
      </c>
      <c r="E14" s="114" t="s">
        <v>192</v>
      </c>
      <c r="F14" s="113">
        <v>611</v>
      </c>
      <c r="G14" s="113">
        <v>241</v>
      </c>
      <c r="H14" s="161"/>
      <c r="I14" s="186">
        <f t="shared" si="0"/>
        <v>5099574</v>
      </c>
      <c r="J14" s="163">
        <v>1274893</v>
      </c>
      <c r="K14" s="163">
        <v>1274894</v>
      </c>
      <c r="L14" s="163">
        <v>2549787</v>
      </c>
      <c r="M14" s="163"/>
      <c r="N14" s="177"/>
      <c r="O14" s="177"/>
    </row>
    <row r="15" spans="1:15" s="112" customFormat="1" ht="13.2" x14ac:dyDescent="0.3">
      <c r="A15" s="106" t="s">
        <v>25</v>
      </c>
      <c r="B15" s="107">
        <v>544</v>
      </c>
      <c r="C15" s="108" t="s">
        <v>23</v>
      </c>
      <c r="D15" s="108" t="s">
        <v>24</v>
      </c>
      <c r="E15" s="169" t="s">
        <v>192</v>
      </c>
      <c r="F15" s="107">
        <v>611</v>
      </c>
      <c r="G15" s="107">
        <v>241</v>
      </c>
      <c r="H15" s="109">
        <v>211</v>
      </c>
      <c r="I15" s="186">
        <f t="shared" si="0"/>
        <v>4504368</v>
      </c>
      <c r="J15" s="154">
        <v>1126092</v>
      </c>
      <c r="K15" s="154">
        <v>1126092</v>
      </c>
      <c r="L15" s="154">
        <v>1126092</v>
      </c>
      <c r="M15" s="154">
        <v>1126092</v>
      </c>
      <c r="N15" s="177"/>
    </row>
    <row r="16" spans="1:15" s="112" customFormat="1" ht="13.2" x14ac:dyDescent="0.3">
      <c r="A16" s="106" t="s">
        <v>26</v>
      </c>
      <c r="B16" s="107">
        <v>544</v>
      </c>
      <c r="C16" s="108" t="s">
        <v>23</v>
      </c>
      <c r="D16" s="108" t="s">
        <v>24</v>
      </c>
      <c r="E16" s="169" t="s">
        <v>192</v>
      </c>
      <c r="F16" s="107">
        <v>611</v>
      </c>
      <c r="G16" s="107">
        <v>241</v>
      </c>
      <c r="H16" s="109" t="s">
        <v>27</v>
      </c>
      <c r="I16" s="186">
        <f t="shared" si="0"/>
        <v>0</v>
      </c>
      <c r="J16" s="154"/>
      <c r="K16" s="154"/>
      <c r="L16" s="154">
        <v>0</v>
      </c>
      <c r="M16" s="154"/>
      <c r="N16" s="177"/>
    </row>
    <row r="17" spans="1:14" s="112" customFormat="1" ht="13.2" x14ac:dyDescent="0.3">
      <c r="A17" s="106" t="s">
        <v>28</v>
      </c>
      <c r="B17" s="107">
        <v>544</v>
      </c>
      <c r="C17" s="108" t="s">
        <v>23</v>
      </c>
      <c r="D17" s="108" t="s">
        <v>24</v>
      </c>
      <c r="E17" s="169" t="s">
        <v>192</v>
      </c>
      <c r="F17" s="107">
        <v>611</v>
      </c>
      <c r="G17" s="107">
        <v>241</v>
      </c>
      <c r="H17" s="109">
        <v>213</v>
      </c>
      <c r="I17" s="186">
        <f t="shared" si="0"/>
        <v>1360320</v>
      </c>
      <c r="J17" s="154">
        <v>340080</v>
      </c>
      <c r="K17" s="154">
        <v>340080</v>
      </c>
      <c r="L17" s="154">
        <v>340080</v>
      </c>
      <c r="M17" s="154">
        <v>340080</v>
      </c>
      <c r="N17" s="177"/>
    </row>
    <row r="18" spans="1:14" s="196" customFormat="1" ht="13.2" x14ac:dyDescent="0.3">
      <c r="A18" s="148" t="s">
        <v>29</v>
      </c>
      <c r="B18" s="149"/>
      <c r="C18" s="150"/>
      <c r="D18" s="150"/>
      <c r="E18" s="149"/>
      <c r="F18" s="149"/>
      <c r="G18" s="149"/>
      <c r="H18" s="151"/>
      <c r="I18" s="193">
        <f t="shared" si="0"/>
        <v>4999587</v>
      </c>
      <c r="J18" s="162">
        <v>1249897</v>
      </c>
      <c r="K18" s="162">
        <v>1249897</v>
      </c>
      <c r="L18" s="194">
        <v>2499793</v>
      </c>
      <c r="M18" s="162"/>
      <c r="N18" s="195"/>
    </row>
    <row r="19" spans="1:14" s="112" customFormat="1" ht="13.2" x14ac:dyDescent="0.3">
      <c r="A19" s="106" t="s">
        <v>30</v>
      </c>
      <c r="B19" s="107">
        <v>544</v>
      </c>
      <c r="C19" s="108" t="s">
        <v>23</v>
      </c>
      <c r="D19" s="108" t="s">
        <v>24</v>
      </c>
      <c r="E19" s="169" t="s">
        <v>192</v>
      </c>
      <c r="F19" s="107">
        <v>611</v>
      </c>
      <c r="G19" s="107">
        <v>241</v>
      </c>
      <c r="H19" s="109" t="s">
        <v>31</v>
      </c>
      <c r="I19" s="186">
        <f t="shared" si="0"/>
        <v>43984</v>
      </c>
      <c r="J19" s="154">
        <v>10996</v>
      </c>
      <c r="K19" s="154">
        <v>10996</v>
      </c>
      <c r="L19" s="154">
        <v>10996</v>
      </c>
      <c r="M19" s="154">
        <v>10996</v>
      </c>
      <c r="N19" s="177"/>
    </row>
    <row r="20" spans="1:14" s="112" customFormat="1" ht="13.2" x14ac:dyDescent="0.3">
      <c r="A20" s="106" t="s">
        <v>32</v>
      </c>
      <c r="B20" s="107">
        <v>544</v>
      </c>
      <c r="C20" s="108" t="s">
        <v>23</v>
      </c>
      <c r="D20" s="108" t="s">
        <v>24</v>
      </c>
      <c r="E20" s="169" t="s">
        <v>192</v>
      </c>
      <c r="F20" s="107">
        <v>611</v>
      </c>
      <c r="G20" s="107">
        <v>241</v>
      </c>
      <c r="H20" s="109" t="s">
        <v>33</v>
      </c>
      <c r="I20" s="186">
        <f t="shared" si="0"/>
        <v>0</v>
      </c>
      <c r="J20" s="154"/>
      <c r="K20" s="154"/>
      <c r="L20" s="154">
        <v>0</v>
      </c>
      <c r="M20" s="154"/>
      <c r="N20" s="177"/>
    </row>
    <row r="21" spans="1:14" s="112" customFormat="1" ht="13.2" x14ac:dyDescent="0.3">
      <c r="A21" s="148" t="s">
        <v>34</v>
      </c>
      <c r="B21" s="149"/>
      <c r="C21" s="150"/>
      <c r="D21" s="150"/>
      <c r="E21" s="149"/>
      <c r="F21" s="149"/>
      <c r="G21" s="149"/>
      <c r="H21" s="151"/>
      <c r="I21" s="186">
        <f t="shared" si="0"/>
        <v>74940</v>
      </c>
      <c r="J21" s="155">
        <v>18735</v>
      </c>
      <c r="K21" s="155">
        <v>18735</v>
      </c>
      <c r="L21" s="154">
        <v>37470</v>
      </c>
      <c r="M21" s="155"/>
      <c r="N21" s="177"/>
    </row>
    <row r="22" spans="1:14" s="112" customFormat="1" ht="16.5" customHeight="1" x14ac:dyDescent="0.3">
      <c r="A22" s="106" t="s">
        <v>35</v>
      </c>
      <c r="B22" s="107">
        <v>544</v>
      </c>
      <c r="C22" s="108" t="s">
        <v>23</v>
      </c>
      <c r="D22" s="108" t="s">
        <v>24</v>
      </c>
      <c r="E22" s="169" t="s">
        <v>192</v>
      </c>
      <c r="F22" s="107">
        <v>611</v>
      </c>
      <c r="G22" s="107">
        <v>241</v>
      </c>
      <c r="H22" s="109" t="s">
        <v>36</v>
      </c>
      <c r="I22" s="186">
        <f t="shared" si="0"/>
        <v>14661</v>
      </c>
      <c r="J22" s="154">
        <v>3666</v>
      </c>
      <c r="K22" s="154">
        <v>3665</v>
      </c>
      <c r="L22" s="154">
        <v>3665</v>
      </c>
      <c r="M22" s="154">
        <v>3665</v>
      </c>
      <c r="N22" s="177"/>
    </row>
    <row r="23" spans="1:14" s="112" customFormat="1" ht="13.2" x14ac:dyDescent="0.3">
      <c r="A23" s="148" t="s">
        <v>37</v>
      </c>
      <c r="B23" s="149"/>
      <c r="C23" s="150"/>
      <c r="D23" s="150"/>
      <c r="E23" s="149"/>
      <c r="F23" s="149"/>
      <c r="G23" s="149"/>
      <c r="H23" s="151"/>
      <c r="I23" s="188">
        <f t="shared" si="0"/>
        <v>25047</v>
      </c>
      <c r="J23" s="155">
        <v>6261</v>
      </c>
      <c r="K23" s="155">
        <v>6262</v>
      </c>
      <c r="L23" s="154">
        <v>12524</v>
      </c>
      <c r="M23" s="155"/>
      <c r="N23" s="177"/>
    </row>
    <row r="24" spans="1:14" s="100" customFormat="1" ht="15" customHeight="1" x14ac:dyDescent="0.25">
      <c r="A24" s="142" t="s">
        <v>38</v>
      </c>
      <c r="B24" s="140">
        <v>544</v>
      </c>
      <c r="C24" s="141" t="s">
        <v>23</v>
      </c>
      <c r="D24" s="141" t="s">
        <v>24</v>
      </c>
      <c r="E24" s="141" t="s">
        <v>182</v>
      </c>
      <c r="F24" s="140">
        <v>611</v>
      </c>
      <c r="G24" s="140">
        <v>241</v>
      </c>
      <c r="H24" s="143"/>
      <c r="I24" s="184">
        <f t="shared" si="0"/>
        <v>1037268</v>
      </c>
      <c r="J24" s="173">
        <v>259317</v>
      </c>
      <c r="K24" s="173">
        <v>259317</v>
      </c>
      <c r="L24" s="167">
        <v>518634</v>
      </c>
      <c r="M24" s="173"/>
      <c r="N24" s="179"/>
    </row>
    <row r="25" spans="1:14" s="111" customFormat="1" ht="13.2" x14ac:dyDescent="0.25">
      <c r="A25" s="106" t="s">
        <v>25</v>
      </c>
      <c r="B25" s="107">
        <v>544</v>
      </c>
      <c r="C25" s="108" t="s">
        <v>23</v>
      </c>
      <c r="D25" s="108" t="s">
        <v>24</v>
      </c>
      <c r="E25" s="169" t="s">
        <v>182</v>
      </c>
      <c r="F25" s="107">
        <v>611</v>
      </c>
      <c r="G25" s="107">
        <v>241</v>
      </c>
      <c r="H25" s="109">
        <v>211</v>
      </c>
      <c r="I25" s="186">
        <f t="shared" si="0"/>
        <v>147648</v>
      </c>
      <c r="J25" s="154">
        <v>36912</v>
      </c>
      <c r="K25" s="154">
        <v>36912</v>
      </c>
      <c r="L25" s="154">
        <v>73824</v>
      </c>
      <c r="M25" s="154"/>
      <c r="N25" s="178"/>
    </row>
    <row r="26" spans="1:14" s="111" customFormat="1" ht="13.2" x14ac:dyDescent="0.25">
      <c r="A26" s="106" t="s">
        <v>26</v>
      </c>
      <c r="B26" s="107">
        <v>544</v>
      </c>
      <c r="C26" s="108" t="s">
        <v>23</v>
      </c>
      <c r="D26" s="108" t="s">
        <v>24</v>
      </c>
      <c r="E26" s="169" t="s">
        <v>182</v>
      </c>
      <c r="F26" s="107">
        <v>611</v>
      </c>
      <c r="G26" s="107">
        <v>241</v>
      </c>
      <c r="H26" s="109" t="s">
        <v>27</v>
      </c>
      <c r="I26" s="186">
        <f t="shared" si="0"/>
        <v>0</v>
      </c>
      <c r="J26" s="164"/>
      <c r="K26" s="164"/>
      <c r="L26" s="154">
        <v>0</v>
      </c>
      <c r="M26" s="164"/>
      <c r="N26" s="178"/>
    </row>
    <row r="27" spans="1:14" s="111" customFormat="1" ht="13.2" x14ac:dyDescent="0.25">
      <c r="A27" s="106" t="s">
        <v>28</v>
      </c>
      <c r="B27" s="107">
        <v>544</v>
      </c>
      <c r="C27" s="108" t="s">
        <v>23</v>
      </c>
      <c r="D27" s="108" t="s">
        <v>24</v>
      </c>
      <c r="E27" s="169" t="s">
        <v>182</v>
      </c>
      <c r="F27" s="107">
        <v>611</v>
      </c>
      <c r="G27" s="107">
        <v>241</v>
      </c>
      <c r="H27" s="109">
        <v>213</v>
      </c>
      <c r="I27" s="186">
        <f t="shared" si="0"/>
        <v>30493.48</v>
      </c>
      <c r="J27" s="154"/>
      <c r="K27" s="154">
        <v>8199.48</v>
      </c>
      <c r="L27" s="154">
        <v>22294</v>
      </c>
      <c r="M27" s="154"/>
      <c r="N27" s="178"/>
    </row>
    <row r="28" spans="1:14" s="100" customFormat="1" ht="13.2" x14ac:dyDescent="0.25">
      <c r="A28" s="144" t="s">
        <v>29</v>
      </c>
      <c r="B28" s="145"/>
      <c r="C28" s="146"/>
      <c r="D28" s="146"/>
      <c r="E28" s="145"/>
      <c r="F28" s="145"/>
      <c r="G28" s="145"/>
      <c r="H28" s="147"/>
      <c r="I28" s="185">
        <f t="shared" si="0"/>
        <v>192238</v>
      </c>
      <c r="J28" s="174">
        <v>48060</v>
      </c>
      <c r="K28" s="174">
        <v>48060</v>
      </c>
      <c r="L28" s="167">
        <v>96118</v>
      </c>
      <c r="M28" s="174"/>
      <c r="N28" s="179"/>
    </row>
    <row r="29" spans="1:14" s="111" customFormat="1" ht="13.2" x14ac:dyDescent="0.25">
      <c r="A29" s="106" t="s">
        <v>39</v>
      </c>
      <c r="B29" s="107">
        <v>544</v>
      </c>
      <c r="C29" s="108" t="s">
        <v>23</v>
      </c>
      <c r="D29" s="108" t="s">
        <v>24</v>
      </c>
      <c r="E29" s="169" t="s">
        <v>182</v>
      </c>
      <c r="F29" s="107">
        <v>611</v>
      </c>
      <c r="G29" s="107">
        <v>241</v>
      </c>
      <c r="H29" s="109" t="s">
        <v>40</v>
      </c>
      <c r="I29" s="186">
        <f t="shared" si="0"/>
        <v>5929</v>
      </c>
      <c r="J29" s="164">
        <v>1482</v>
      </c>
      <c r="K29" s="164">
        <v>1482</v>
      </c>
      <c r="L29" s="164">
        <v>1482</v>
      </c>
      <c r="M29" s="164">
        <v>1483</v>
      </c>
      <c r="N29" s="178"/>
    </row>
    <row r="30" spans="1:14" s="111" customFormat="1" ht="13.2" x14ac:dyDescent="0.25">
      <c r="A30" s="106" t="s">
        <v>41</v>
      </c>
      <c r="B30" s="107">
        <v>544</v>
      </c>
      <c r="C30" s="108" t="s">
        <v>23</v>
      </c>
      <c r="D30" s="108" t="s">
        <v>24</v>
      </c>
      <c r="E30" s="169" t="s">
        <v>182</v>
      </c>
      <c r="F30" s="107">
        <v>611</v>
      </c>
      <c r="G30" s="107">
        <v>241</v>
      </c>
      <c r="H30" s="109" t="s">
        <v>42</v>
      </c>
      <c r="I30" s="186">
        <f t="shared" si="0"/>
        <v>0</v>
      </c>
      <c r="J30" s="164"/>
      <c r="K30" s="164"/>
      <c r="L30" s="154">
        <v>0</v>
      </c>
      <c r="M30" s="164"/>
      <c r="N30" s="178"/>
    </row>
    <row r="31" spans="1:14" s="111" customFormat="1" ht="13.2" x14ac:dyDescent="0.25">
      <c r="A31" s="106" t="s">
        <v>43</v>
      </c>
      <c r="B31" s="107">
        <v>544</v>
      </c>
      <c r="C31" s="108" t="s">
        <v>23</v>
      </c>
      <c r="D31" s="108" t="s">
        <v>24</v>
      </c>
      <c r="E31" s="169" t="s">
        <v>182</v>
      </c>
      <c r="F31" s="107">
        <v>611</v>
      </c>
      <c r="G31" s="107">
        <v>241</v>
      </c>
      <c r="H31" s="109" t="s">
        <v>44</v>
      </c>
      <c r="I31" s="186">
        <f t="shared" si="0"/>
        <v>0</v>
      </c>
      <c r="J31" s="164"/>
      <c r="K31" s="164"/>
      <c r="L31" s="154">
        <v>0</v>
      </c>
      <c r="M31" s="164"/>
      <c r="N31" s="178"/>
    </row>
    <row r="32" spans="1:14" s="111" customFormat="1" ht="13.2" x14ac:dyDescent="0.25">
      <c r="A32" s="148" t="s">
        <v>45</v>
      </c>
      <c r="B32" s="149"/>
      <c r="C32" s="150"/>
      <c r="D32" s="150"/>
      <c r="E32" s="149"/>
      <c r="F32" s="149"/>
      <c r="G32" s="149"/>
      <c r="H32" s="151"/>
      <c r="I32" s="188">
        <f t="shared" si="0"/>
        <v>5400</v>
      </c>
      <c r="J32" s="165">
        <v>1350</v>
      </c>
      <c r="K32" s="165">
        <v>1350</v>
      </c>
      <c r="L32" s="154">
        <v>2700</v>
      </c>
      <c r="M32" s="165"/>
      <c r="N32" s="178"/>
    </row>
    <row r="33" spans="1:14" s="111" customFormat="1" ht="13.2" x14ac:dyDescent="0.25">
      <c r="A33" s="106" t="s">
        <v>46</v>
      </c>
      <c r="B33" s="107">
        <v>544</v>
      </c>
      <c r="C33" s="108" t="s">
        <v>23</v>
      </c>
      <c r="D33" s="108" t="s">
        <v>24</v>
      </c>
      <c r="E33" s="169" t="s">
        <v>182</v>
      </c>
      <c r="F33" s="107">
        <v>611</v>
      </c>
      <c r="G33" s="107">
        <v>241</v>
      </c>
      <c r="H33" s="109" t="s">
        <v>47</v>
      </c>
      <c r="I33" s="186">
        <f t="shared" si="0"/>
        <v>0</v>
      </c>
      <c r="J33" s="164"/>
      <c r="K33" s="164"/>
      <c r="L33" s="154">
        <v>0</v>
      </c>
      <c r="M33" s="164"/>
      <c r="N33" s="178"/>
    </row>
    <row r="34" spans="1:14" s="111" customFormat="1" ht="13.2" x14ac:dyDescent="0.25">
      <c r="A34" s="106" t="s">
        <v>48</v>
      </c>
      <c r="B34" s="107">
        <v>544</v>
      </c>
      <c r="C34" s="108" t="s">
        <v>23</v>
      </c>
      <c r="D34" s="108" t="s">
        <v>24</v>
      </c>
      <c r="E34" s="169" t="s">
        <v>182</v>
      </c>
      <c r="F34" s="107">
        <v>611</v>
      </c>
      <c r="G34" s="107">
        <v>241</v>
      </c>
      <c r="H34" s="109" t="s">
        <v>49</v>
      </c>
      <c r="I34" s="186">
        <f t="shared" si="0"/>
        <v>0</v>
      </c>
      <c r="J34" s="164"/>
      <c r="K34" s="164"/>
      <c r="L34" s="154">
        <v>0</v>
      </c>
      <c r="M34" s="164"/>
      <c r="N34" s="178"/>
    </row>
    <row r="35" spans="1:14" s="111" customFormat="1" ht="13.2" x14ac:dyDescent="0.25">
      <c r="A35" s="148" t="s">
        <v>50</v>
      </c>
      <c r="B35" s="149"/>
      <c r="C35" s="150"/>
      <c r="D35" s="150"/>
      <c r="E35" s="149"/>
      <c r="F35" s="149"/>
      <c r="G35" s="149"/>
      <c r="H35" s="151"/>
      <c r="I35" s="188">
        <f t="shared" si="0"/>
        <v>0</v>
      </c>
      <c r="J35" s="165"/>
      <c r="K35" s="165"/>
      <c r="L35" s="154">
        <v>0</v>
      </c>
      <c r="M35" s="165"/>
      <c r="N35" s="178"/>
    </row>
    <row r="36" spans="1:14" s="111" customFormat="1" ht="13.2" x14ac:dyDescent="0.25">
      <c r="A36" s="106" t="s">
        <v>51</v>
      </c>
      <c r="B36" s="107">
        <v>544</v>
      </c>
      <c r="C36" s="108" t="s">
        <v>23</v>
      </c>
      <c r="D36" s="108" t="s">
        <v>24</v>
      </c>
      <c r="E36" s="169" t="s">
        <v>182</v>
      </c>
      <c r="F36" s="107">
        <v>611</v>
      </c>
      <c r="G36" s="107">
        <v>241</v>
      </c>
      <c r="H36" s="109" t="s">
        <v>52</v>
      </c>
      <c r="I36" s="186">
        <f t="shared" si="0"/>
        <v>0</v>
      </c>
      <c r="J36" s="164"/>
      <c r="K36" s="164"/>
      <c r="L36" s="154">
        <v>0</v>
      </c>
      <c r="M36" s="164"/>
      <c r="N36" s="178"/>
    </row>
    <row r="37" spans="1:14" s="111" customFormat="1" ht="13.2" x14ac:dyDescent="0.25">
      <c r="A37" s="106" t="s">
        <v>53</v>
      </c>
      <c r="B37" s="107">
        <v>544</v>
      </c>
      <c r="C37" s="108" t="s">
        <v>23</v>
      </c>
      <c r="D37" s="108" t="s">
        <v>24</v>
      </c>
      <c r="E37" s="169" t="s">
        <v>182</v>
      </c>
      <c r="F37" s="107">
        <v>611</v>
      </c>
      <c r="G37" s="107">
        <v>241</v>
      </c>
      <c r="H37" s="109" t="s">
        <v>54</v>
      </c>
      <c r="I37" s="186">
        <f t="shared" si="0"/>
        <v>412300</v>
      </c>
      <c r="J37" s="164">
        <v>103075</v>
      </c>
      <c r="K37" s="164">
        <v>103075</v>
      </c>
      <c r="L37" s="164">
        <v>103075</v>
      </c>
      <c r="M37" s="164">
        <v>103075</v>
      </c>
      <c r="N37" s="178"/>
    </row>
    <row r="38" spans="1:14" s="111" customFormat="1" ht="13.2" x14ac:dyDescent="0.25">
      <c r="A38" s="106" t="s">
        <v>55</v>
      </c>
      <c r="B38" s="107">
        <v>544</v>
      </c>
      <c r="C38" s="108" t="s">
        <v>23</v>
      </c>
      <c r="D38" s="108" t="s">
        <v>24</v>
      </c>
      <c r="E38" s="169" t="s">
        <v>182</v>
      </c>
      <c r="F38" s="107">
        <v>611</v>
      </c>
      <c r="G38" s="107">
        <v>241</v>
      </c>
      <c r="H38" s="109" t="s">
        <v>56</v>
      </c>
      <c r="I38" s="186">
        <f t="shared" si="0"/>
        <v>0</v>
      </c>
      <c r="J38" s="164"/>
      <c r="K38" s="164"/>
      <c r="L38" s="154">
        <v>0</v>
      </c>
      <c r="M38" s="164"/>
      <c r="N38" s="178"/>
    </row>
    <row r="39" spans="1:14" s="111" customFormat="1" ht="13.2" x14ac:dyDescent="0.25">
      <c r="A39" s="106" t="s">
        <v>57</v>
      </c>
      <c r="B39" s="107">
        <v>544</v>
      </c>
      <c r="C39" s="108" t="s">
        <v>23</v>
      </c>
      <c r="D39" s="108" t="s">
        <v>24</v>
      </c>
      <c r="E39" s="169" t="s">
        <v>182</v>
      </c>
      <c r="F39" s="107">
        <v>611</v>
      </c>
      <c r="G39" s="107">
        <v>241</v>
      </c>
      <c r="H39" s="109" t="s">
        <v>58</v>
      </c>
      <c r="I39" s="186">
        <f t="shared" si="0"/>
        <v>6900</v>
      </c>
      <c r="J39" s="164">
        <v>1725</v>
      </c>
      <c r="K39" s="164">
        <v>1725</v>
      </c>
      <c r="L39" s="164">
        <v>1725</v>
      </c>
      <c r="M39" s="164">
        <v>1725</v>
      </c>
      <c r="N39" s="178"/>
    </row>
    <row r="40" spans="1:14" s="111" customFormat="1" ht="13.2" x14ac:dyDescent="0.25">
      <c r="A40" s="106" t="s">
        <v>59</v>
      </c>
      <c r="B40" s="107">
        <v>544</v>
      </c>
      <c r="C40" s="108" t="s">
        <v>23</v>
      </c>
      <c r="D40" s="108" t="s">
        <v>24</v>
      </c>
      <c r="E40" s="169" t="s">
        <v>182</v>
      </c>
      <c r="F40" s="107">
        <v>611</v>
      </c>
      <c r="G40" s="107">
        <v>241</v>
      </c>
      <c r="H40" s="109" t="s">
        <v>60</v>
      </c>
      <c r="I40" s="186">
        <f t="shared" si="0"/>
        <v>0</v>
      </c>
      <c r="J40" s="164"/>
      <c r="K40" s="164"/>
      <c r="L40" s="154">
        <v>0</v>
      </c>
      <c r="M40" s="164"/>
      <c r="N40" s="178"/>
    </row>
    <row r="41" spans="1:14" s="111" customFormat="1" ht="13.2" x14ac:dyDescent="0.25">
      <c r="A41" s="106" t="s">
        <v>61</v>
      </c>
      <c r="B41" s="107">
        <v>544</v>
      </c>
      <c r="C41" s="108" t="s">
        <v>23</v>
      </c>
      <c r="D41" s="108" t="s">
        <v>24</v>
      </c>
      <c r="E41" s="169" t="s">
        <v>182</v>
      </c>
      <c r="F41" s="107">
        <v>611</v>
      </c>
      <c r="G41" s="107">
        <v>241</v>
      </c>
      <c r="H41" s="109" t="s">
        <v>62</v>
      </c>
      <c r="I41" s="186">
        <f t="shared" si="0"/>
        <v>0</v>
      </c>
      <c r="J41" s="164"/>
      <c r="K41" s="164"/>
      <c r="L41" s="154">
        <v>0</v>
      </c>
      <c r="M41" s="164"/>
      <c r="N41" s="178"/>
    </row>
    <row r="42" spans="1:14" s="111" customFormat="1" ht="13.2" x14ac:dyDescent="0.25">
      <c r="A42" s="148" t="s">
        <v>63</v>
      </c>
      <c r="B42" s="149"/>
      <c r="C42" s="150"/>
      <c r="D42" s="150"/>
      <c r="E42" s="149"/>
      <c r="F42" s="149"/>
      <c r="G42" s="149"/>
      <c r="H42" s="151"/>
      <c r="I42" s="188">
        <f t="shared" si="0"/>
        <v>299971</v>
      </c>
      <c r="J42" s="165">
        <v>74992</v>
      </c>
      <c r="K42" s="165">
        <v>74992</v>
      </c>
      <c r="L42" s="154">
        <v>149987</v>
      </c>
      <c r="M42" s="165"/>
      <c r="N42" s="178"/>
    </row>
    <row r="43" spans="1:14" s="111" customFormat="1" ht="13.2" x14ac:dyDescent="0.25">
      <c r="A43" s="106" t="s">
        <v>64</v>
      </c>
      <c r="B43" s="107">
        <v>544</v>
      </c>
      <c r="C43" s="108" t="s">
        <v>23</v>
      </c>
      <c r="D43" s="108" t="s">
        <v>24</v>
      </c>
      <c r="E43" s="169" t="s">
        <v>182</v>
      </c>
      <c r="F43" s="107">
        <v>611</v>
      </c>
      <c r="G43" s="107">
        <v>241</v>
      </c>
      <c r="H43" s="109" t="s">
        <v>65</v>
      </c>
      <c r="I43" s="186">
        <f t="shared" si="0"/>
        <v>0</v>
      </c>
      <c r="J43" s="164"/>
      <c r="K43" s="164"/>
      <c r="L43" s="154">
        <v>0</v>
      </c>
      <c r="M43" s="164"/>
      <c r="N43" s="178"/>
    </row>
    <row r="44" spans="1:14" s="111" customFormat="1" ht="13.2" x14ac:dyDescent="0.25">
      <c r="A44" s="106" t="s">
        <v>66</v>
      </c>
      <c r="B44" s="107">
        <v>544</v>
      </c>
      <c r="C44" s="108" t="s">
        <v>23</v>
      </c>
      <c r="D44" s="108" t="s">
        <v>24</v>
      </c>
      <c r="E44" s="169" t="s">
        <v>182</v>
      </c>
      <c r="F44" s="107">
        <v>611</v>
      </c>
      <c r="G44" s="107">
        <v>241</v>
      </c>
      <c r="H44" s="109" t="s">
        <v>67</v>
      </c>
      <c r="I44" s="186">
        <f t="shared" si="0"/>
        <v>0</v>
      </c>
      <c r="J44" s="164"/>
      <c r="K44" s="164"/>
      <c r="L44" s="154">
        <v>0</v>
      </c>
      <c r="M44" s="164"/>
      <c r="N44" s="178"/>
    </row>
    <row r="45" spans="1:14" s="111" customFormat="1" ht="13.2" x14ac:dyDescent="0.25">
      <c r="A45" s="148" t="s">
        <v>68</v>
      </c>
      <c r="B45" s="149"/>
      <c r="C45" s="150"/>
      <c r="D45" s="150"/>
      <c r="E45" s="149"/>
      <c r="F45" s="149"/>
      <c r="G45" s="149"/>
      <c r="H45" s="151"/>
      <c r="I45" s="188">
        <f t="shared" si="0"/>
        <v>0</v>
      </c>
      <c r="J45" s="165"/>
      <c r="K45" s="165"/>
      <c r="L45" s="154">
        <v>0</v>
      </c>
      <c r="M45" s="165"/>
      <c r="N45" s="178"/>
    </row>
    <row r="46" spans="1:14" s="111" customFormat="1" ht="13.2" x14ac:dyDescent="0.25">
      <c r="A46" s="106" t="s">
        <v>69</v>
      </c>
      <c r="B46" s="107">
        <v>544</v>
      </c>
      <c r="C46" s="108" t="s">
        <v>23</v>
      </c>
      <c r="D46" s="108" t="s">
        <v>24</v>
      </c>
      <c r="E46" s="169" t="s">
        <v>182</v>
      </c>
      <c r="F46" s="107">
        <v>611</v>
      </c>
      <c r="G46" s="107">
        <v>241</v>
      </c>
      <c r="H46" s="109" t="s">
        <v>70</v>
      </c>
      <c r="I46" s="186">
        <f t="shared" si="0"/>
        <v>10000</v>
      </c>
      <c r="J46" s="164">
        <v>2500</v>
      </c>
      <c r="K46" s="164">
        <v>2500</v>
      </c>
      <c r="L46" s="164">
        <v>2500</v>
      </c>
      <c r="M46" s="164">
        <v>2500</v>
      </c>
      <c r="N46" s="178"/>
    </row>
    <row r="47" spans="1:14" s="111" customFormat="1" ht="39.6" x14ac:dyDescent="0.25">
      <c r="A47" s="106" t="s">
        <v>71</v>
      </c>
      <c r="B47" s="107">
        <v>544</v>
      </c>
      <c r="C47" s="108" t="s">
        <v>23</v>
      </c>
      <c r="D47" s="108" t="s">
        <v>24</v>
      </c>
      <c r="E47" s="169" t="s">
        <v>182</v>
      </c>
      <c r="F47" s="107">
        <v>611</v>
      </c>
      <c r="G47" s="107">
        <v>241</v>
      </c>
      <c r="H47" s="109" t="s">
        <v>72</v>
      </c>
      <c r="I47" s="186">
        <f t="shared" si="0"/>
        <v>0</v>
      </c>
      <c r="J47" s="164"/>
      <c r="K47" s="164"/>
      <c r="L47" s="154">
        <v>0</v>
      </c>
      <c r="M47" s="164"/>
      <c r="N47" s="178"/>
    </row>
    <row r="48" spans="1:14" s="111" customFormat="1" ht="13.2" x14ac:dyDescent="0.25">
      <c r="A48" s="106" t="s">
        <v>73</v>
      </c>
      <c r="B48" s="107">
        <v>544</v>
      </c>
      <c r="C48" s="108" t="s">
        <v>23</v>
      </c>
      <c r="D48" s="108" t="s">
        <v>24</v>
      </c>
      <c r="E48" s="169" t="s">
        <v>182</v>
      </c>
      <c r="F48" s="107">
        <v>611</v>
      </c>
      <c r="G48" s="107">
        <v>241</v>
      </c>
      <c r="H48" s="109" t="s">
        <v>74</v>
      </c>
      <c r="I48" s="186">
        <f t="shared" si="0"/>
        <v>0</v>
      </c>
      <c r="J48" s="164"/>
      <c r="K48" s="164"/>
      <c r="L48" s="154"/>
      <c r="M48" s="164"/>
      <c r="N48" s="178"/>
    </row>
    <row r="49" spans="1:14" s="111" customFormat="1" ht="13.2" x14ac:dyDescent="0.25">
      <c r="A49" s="106" t="s">
        <v>75</v>
      </c>
      <c r="B49" s="107">
        <v>544</v>
      </c>
      <c r="C49" s="108" t="s">
        <v>23</v>
      </c>
      <c r="D49" s="108" t="s">
        <v>24</v>
      </c>
      <c r="E49" s="169" t="s">
        <v>182</v>
      </c>
      <c r="F49" s="107">
        <v>611</v>
      </c>
      <c r="G49" s="107">
        <v>241</v>
      </c>
      <c r="H49" s="109" t="s">
        <v>76</v>
      </c>
      <c r="I49" s="186">
        <f t="shared" si="0"/>
        <v>0</v>
      </c>
      <c r="J49" s="164"/>
      <c r="K49" s="164"/>
      <c r="L49" s="154">
        <v>0</v>
      </c>
      <c r="M49" s="164"/>
      <c r="N49" s="178"/>
    </row>
    <row r="50" spans="1:14" s="111" customFormat="1" ht="26.4" x14ac:dyDescent="0.25">
      <c r="A50" s="106" t="s">
        <v>77</v>
      </c>
      <c r="B50" s="107">
        <v>544</v>
      </c>
      <c r="C50" s="108" t="s">
        <v>23</v>
      </c>
      <c r="D50" s="108" t="s">
        <v>24</v>
      </c>
      <c r="E50" s="169" t="s">
        <v>182</v>
      </c>
      <c r="F50" s="107">
        <v>611</v>
      </c>
      <c r="G50" s="107">
        <v>241</v>
      </c>
      <c r="H50" s="109" t="s">
        <v>78</v>
      </c>
      <c r="I50" s="189">
        <f t="shared" si="0"/>
        <v>16000</v>
      </c>
      <c r="J50" s="164">
        <v>4000</v>
      </c>
      <c r="K50" s="164">
        <v>4000</v>
      </c>
      <c r="L50" s="164">
        <v>4000</v>
      </c>
      <c r="M50" s="164">
        <v>4000</v>
      </c>
      <c r="N50" s="178"/>
    </row>
    <row r="51" spans="1:14" s="111" customFormat="1" ht="13.2" x14ac:dyDescent="0.25">
      <c r="A51" s="106" t="s">
        <v>79</v>
      </c>
      <c r="B51" s="107">
        <v>544</v>
      </c>
      <c r="C51" s="108" t="s">
        <v>23</v>
      </c>
      <c r="D51" s="108" t="s">
        <v>24</v>
      </c>
      <c r="E51" s="169" t="s">
        <v>182</v>
      </c>
      <c r="F51" s="107">
        <v>611</v>
      </c>
      <c r="G51" s="107">
        <v>241</v>
      </c>
      <c r="H51" s="109" t="s">
        <v>80</v>
      </c>
      <c r="I51" s="186">
        <f t="shared" si="0"/>
        <v>53474</v>
      </c>
      <c r="J51" s="164">
        <v>13368</v>
      </c>
      <c r="K51" s="164">
        <v>13368</v>
      </c>
      <c r="L51" s="164">
        <v>13368</v>
      </c>
      <c r="M51" s="164">
        <v>13370</v>
      </c>
      <c r="N51" s="178"/>
    </row>
    <row r="52" spans="1:14" s="111" customFormat="1" ht="13.2" x14ac:dyDescent="0.25">
      <c r="A52" s="148" t="s">
        <v>81</v>
      </c>
      <c r="B52" s="149"/>
      <c r="C52" s="150"/>
      <c r="D52" s="150"/>
      <c r="E52" s="149"/>
      <c r="F52" s="149"/>
      <c r="G52" s="149"/>
      <c r="H52" s="151"/>
      <c r="I52" s="188">
        <f>I51+I50+I46</f>
        <v>79474</v>
      </c>
      <c r="J52" s="188">
        <f t="shared" ref="J52:M52" si="1">J51+J50+J46</f>
        <v>19868</v>
      </c>
      <c r="K52" s="188">
        <f t="shared" si="1"/>
        <v>19868</v>
      </c>
      <c r="L52" s="188">
        <f t="shared" si="1"/>
        <v>19868</v>
      </c>
      <c r="M52" s="188">
        <f t="shared" si="1"/>
        <v>19870</v>
      </c>
      <c r="N52" s="178"/>
    </row>
    <row r="53" spans="1:14" s="111" customFormat="1" ht="13.2" x14ac:dyDescent="0.25">
      <c r="A53" s="106" t="s">
        <v>82</v>
      </c>
      <c r="B53" s="107">
        <v>544</v>
      </c>
      <c r="C53" s="108" t="s">
        <v>23</v>
      </c>
      <c r="D53" s="108" t="s">
        <v>24</v>
      </c>
      <c r="E53" s="169" t="s">
        <v>182</v>
      </c>
      <c r="F53" s="107">
        <v>611</v>
      </c>
      <c r="G53" s="107">
        <v>241</v>
      </c>
      <c r="H53" s="109" t="s">
        <v>83</v>
      </c>
      <c r="I53" s="186">
        <f t="shared" ref="I53:I63" si="2">J53+K53+L53+M53+N53</f>
        <v>98375</v>
      </c>
      <c r="J53" s="164">
        <v>24594</v>
      </c>
      <c r="K53" s="164">
        <v>24594</v>
      </c>
      <c r="L53" s="164">
        <v>24593</v>
      </c>
      <c r="M53" s="164">
        <v>24594</v>
      </c>
      <c r="N53" s="178"/>
    </row>
    <row r="54" spans="1:14" s="111" customFormat="1" ht="26.4" x14ac:dyDescent="0.25">
      <c r="A54" s="106" t="s">
        <v>84</v>
      </c>
      <c r="B54" s="107">
        <v>544</v>
      </c>
      <c r="C54" s="108" t="s">
        <v>23</v>
      </c>
      <c r="D54" s="108" t="s">
        <v>24</v>
      </c>
      <c r="E54" s="169" t="s">
        <v>182</v>
      </c>
      <c r="F54" s="107">
        <v>611</v>
      </c>
      <c r="G54" s="107">
        <v>241</v>
      </c>
      <c r="H54" s="109" t="s">
        <v>85</v>
      </c>
      <c r="I54" s="186">
        <f t="shared" si="2"/>
        <v>6000</v>
      </c>
      <c r="J54" s="164">
        <v>1500</v>
      </c>
      <c r="K54" s="164">
        <v>1500</v>
      </c>
      <c r="L54" s="164">
        <v>1500</v>
      </c>
      <c r="M54" s="164">
        <v>1500</v>
      </c>
      <c r="N54" s="178"/>
    </row>
    <row r="55" spans="1:14" s="111" customFormat="1" ht="26.4" x14ac:dyDescent="0.25">
      <c r="A55" s="106" t="s">
        <v>86</v>
      </c>
      <c r="B55" s="107">
        <v>544</v>
      </c>
      <c r="C55" s="108" t="s">
        <v>23</v>
      </c>
      <c r="D55" s="108" t="s">
        <v>24</v>
      </c>
      <c r="E55" s="169" t="s">
        <v>182</v>
      </c>
      <c r="F55" s="107">
        <v>611</v>
      </c>
      <c r="G55" s="107">
        <v>241</v>
      </c>
      <c r="H55" s="109" t="s">
        <v>87</v>
      </c>
      <c r="I55" s="186">
        <f t="shared" si="2"/>
        <v>0</v>
      </c>
      <c r="J55" s="164"/>
      <c r="K55" s="164"/>
      <c r="L55" s="154">
        <v>0</v>
      </c>
      <c r="M55" s="164"/>
      <c r="N55" s="178"/>
    </row>
    <row r="56" spans="1:14" s="111" customFormat="1" ht="13.2" x14ac:dyDescent="0.25">
      <c r="A56" s="106" t="s">
        <v>88</v>
      </c>
      <c r="B56" s="107">
        <v>544</v>
      </c>
      <c r="C56" s="108" t="s">
        <v>23</v>
      </c>
      <c r="D56" s="108" t="s">
        <v>24</v>
      </c>
      <c r="E56" s="169" t="s">
        <v>182</v>
      </c>
      <c r="F56" s="107">
        <v>611</v>
      </c>
      <c r="G56" s="107">
        <v>241</v>
      </c>
      <c r="H56" s="109" t="s">
        <v>89</v>
      </c>
      <c r="I56" s="186">
        <f t="shared" si="2"/>
        <v>0</v>
      </c>
      <c r="J56" s="164"/>
      <c r="K56" s="164"/>
      <c r="L56" s="154">
        <v>0</v>
      </c>
      <c r="M56" s="164"/>
      <c r="N56" s="178"/>
    </row>
    <row r="57" spans="1:14" s="111" customFormat="1" ht="26.4" x14ac:dyDescent="0.25">
      <c r="A57" s="106" t="s">
        <v>90</v>
      </c>
      <c r="B57" s="107">
        <v>544</v>
      </c>
      <c r="C57" s="108" t="s">
        <v>23</v>
      </c>
      <c r="D57" s="108" t="s">
        <v>24</v>
      </c>
      <c r="E57" s="169" t="s">
        <v>182</v>
      </c>
      <c r="F57" s="107">
        <v>611</v>
      </c>
      <c r="G57" s="107">
        <v>241</v>
      </c>
      <c r="H57" s="109" t="s">
        <v>91</v>
      </c>
      <c r="I57" s="186">
        <f t="shared" si="2"/>
        <v>0</v>
      </c>
      <c r="J57" s="164"/>
      <c r="K57" s="164"/>
      <c r="L57" s="154">
        <v>0</v>
      </c>
      <c r="M57" s="164"/>
      <c r="N57" s="178"/>
    </row>
    <row r="58" spans="1:14" s="111" customFormat="1" ht="26.4" x14ac:dyDescent="0.25">
      <c r="A58" s="106" t="s">
        <v>92</v>
      </c>
      <c r="B58" s="107">
        <v>544</v>
      </c>
      <c r="C58" s="108" t="s">
        <v>23</v>
      </c>
      <c r="D58" s="108" t="s">
        <v>24</v>
      </c>
      <c r="E58" s="169" t="s">
        <v>182</v>
      </c>
      <c r="F58" s="107">
        <v>611</v>
      </c>
      <c r="G58" s="107">
        <v>241</v>
      </c>
      <c r="H58" s="109" t="s">
        <v>93</v>
      </c>
      <c r="I58" s="186">
        <f t="shared" si="2"/>
        <v>0</v>
      </c>
      <c r="J58" s="164"/>
      <c r="K58" s="164"/>
      <c r="L58" s="154">
        <v>0</v>
      </c>
      <c r="M58" s="164"/>
      <c r="N58" s="178"/>
    </row>
    <row r="59" spans="1:14" s="111" customFormat="1" ht="13.2" x14ac:dyDescent="0.25">
      <c r="A59" s="106" t="s">
        <v>94</v>
      </c>
      <c r="B59" s="107">
        <v>544</v>
      </c>
      <c r="C59" s="108" t="s">
        <v>23</v>
      </c>
      <c r="D59" s="108" t="s">
        <v>24</v>
      </c>
      <c r="E59" s="169" t="s">
        <v>182</v>
      </c>
      <c r="F59" s="107">
        <v>611</v>
      </c>
      <c r="G59" s="107">
        <v>241</v>
      </c>
      <c r="H59" s="109" t="s">
        <v>95</v>
      </c>
      <c r="I59" s="186">
        <f t="shared" si="2"/>
        <v>7500</v>
      </c>
      <c r="J59" s="164"/>
      <c r="K59" s="164">
        <v>7500</v>
      </c>
      <c r="L59" s="154">
        <v>0</v>
      </c>
      <c r="M59" s="164"/>
      <c r="N59" s="178"/>
    </row>
    <row r="60" spans="1:14" s="111" customFormat="1" ht="13.2" x14ac:dyDescent="0.25">
      <c r="A60" s="106" t="s">
        <v>96</v>
      </c>
      <c r="B60" s="107">
        <v>544</v>
      </c>
      <c r="C60" s="108" t="s">
        <v>23</v>
      </c>
      <c r="D60" s="108" t="s">
        <v>24</v>
      </c>
      <c r="E60" s="169" t="s">
        <v>182</v>
      </c>
      <c r="F60" s="107">
        <v>611</v>
      </c>
      <c r="G60" s="107">
        <v>241</v>
      </c>
      <c r="H60" s="109" t="s">
        <v>97</v>
      </c>
      <c r="I60" s="186">
        <f t="shared" si="2"/>
        <v>0</v>
      </c>
      <c r="J60" s="164"/>
      <c r="K60" s="164"/>
      <c r="L60" s="154">
        <v>0</v>
      </c>
      <c r="M60" s="164"/>
      <c r="N60" s="178"/>
    </row>
    <row r="61" spans="1:14" s="111" customFormat="1" ht="52.8" x14ac:dyDescent="0.25">
      <c r="A61" s="152" t="s">
        <v>98</v>
      </c>
      <c r="B61" s="107">
        <v>544</v>
      </c>
      <c r="C61" s="108" t="s">
        <v>23</v>
      </c>
      <c r="D61" s="108" t="s">
        <v>24</v>
      </c>
      <c r="E61" s="169" t="s">
        <v>182</v>
      </c>
      <c r="F61" s="107">
        <v>611</v>
      </c>
      <c r="G61" s="107">
        <v>241</v>
      </c>
      <c r="H61" s="109" t="s">
        <v>99</v>
      </c>
      <c r="I61" s="186">
        <f t="shared" si="2"/>
        <v>0</v>
      </c>
      <c r="J61" s="164"/>
      <c r="K61" s="164"/>
      <c r="L61" s="154">
        <v>0</v>
      </c>
      <c r="M61" s="164"/>
      <c r="N61" s="178"/>
    </row>
    <row r="62" spans="1:14" s="111" customFormat="1" ht="13.2" x14ac:dyDescent="0.25">
      <c r="A62" s="106" t="s">
        <v>100</v>
      </c>
      <c r="B62" s="107">
        <v>544</v>
      </c>
      <c r="C62" s="108" t="s">
        <v>23</v>
      </c>
      <c r="D62" s="108" t="s">
        <v>24</v>
      </c>
      <c r="E62" s="169" t="s">
        <v>182</v>
      </c>
      <c r="F62" s="107">
        <v>611</v>
      </c>
      <c r="G62" s="107">
        <v>241</v>
      </c>
      <c r="H62" s="109" t="s">
        <v>101</v>
      </c>
      <c r="I62" s="186">
        <f t="shared" si="2"/>
        <v>0</v>
      </c>
      <c r="J62" s="164"/>
      <c r="K62" s="164"/>
      <c r="L62" s="154">
        <v>0</v>
      </c>
      <c r="M62" s="164"/>
      <c r="N62" s="178"/>
    </row>
    <row r="63" spans="1:14" s="111" customFormat="1" ht="26.4" x14ac:dyDescent="0.25">
      <c r="A63" s="106" t="s">
        <v>102</v>
      </c>
      <c r="B63" s="107">
        <v>544</v>
      </c>
      <c r="C63" s="108" t="s">
        <v>23</v>
      </c>
      <c r="D63" s="108" t="s">
        <v>24</v>
      </c>
      <c r="E63" s="169" t="s">
        <v>182</v>
      </c>
      <c r="F63" s="107">
        <v>611</v>
      </c>
      <c r="G63" s="107">
        <v>241</v>
      </c>
      <c r="H63" s="109" t="s">
        <v>103</v>
      </c>
      <c r="I63" s="186">
        <f t="shared" si="2"/>
        <v>0</v>
      </c>
      <c r="J63" s="164"/>
      <c r="K63" s="164"/>
      <c r="L63" s="154">
        <v>0</v>
      </c>
      <c r="M63" s="164"/>
      <c r="N63" s="178"/>
    </row>
    <row r="64" spans="1:14" s="111" customFormat="1" ht="13.2" x14ac:dyDescent="0.25">
      <c r="A64" s="148" t="s">
        <v>104</v>
      </c>
      <c r="B64" s="149"/>
      <c r="C64" s="150"/>
      <c r="D64" s="150"/>
      <c r="E64" s="149"/>
      <c r="F64" s="149"/>
      <c r="G64" s="149"/>
      <c r="H64" s="151"/>
      <c r="I64" s="188">
        <f>I63+I62+I61+I60+I59+I58+I57+I56+I55+I54+I53</f>
        <v>111875</v>
      </c>
      <c r="J64" s="165">
        <v>9579</v>
      </c>
      <c r="K64" s="165">
        <v>9579</v>
      </c>
      <c r="L64" s="154">
        <v>19156</v>
      </c>
      <c r="M64" s="165"/>
      <c r="N64" s="178"/>
    </row>
    <row r="65" spans="1:14" s="111" customFormat="1" ht="13.2" x14ac:dyDescent="0.25">
      <c r="A65" s="106" t="s">
        <v>105</v>
      </c>
      <c r="B65" s="107">
        <v>544</v>
      </c>
      <c r="C65" s="108" t="s">
        <v>23</v>
      </c>
      <c r="D65" s="108" t="s">
        <v>24</v>
      </c>
      <c r="E65" s="169" t="s">
        <v>182</v>
      </c>
      <c r="F65" s="107">
        <v>611</v>
      </c>
      <c r="G65" s="107">
        <v>241</v>
      </c>
      <c r="H65" s="109" t="s">
        <v>106</v>
      </c>
      <c r="I65" s="186">
        <f>J65+K65+L65+M65+N65</f>
        <v>6000</v>
      </c>
      <c r="J65" s="164">
        <v>1500</v>
      </c>
      <c r="K65" s="164">
        <v>1500</v>
      </c>
      <c r="L65" s="164">
        <v>1500</v>
      </c>
      <c r="M65" s="164">
        <v>1500</v>
      </c>
      <c r="N65" s="178"/>
    </row>
    <row r="66" spans="1:14" s="111" customFormat="1" ht="13.2" x14ac:dyDescent="0.25">
      <c r="A66" s="106" t="s">
        <v>107</v>
      </c>
      <c r="B66" s="107">
        <v>544</v>
      </c>
      <c r="C66" s="108" t="s">
        <v>23</v>
      </c>
      <c r="D66" s="108" t="s">
        <v>24</v>
      </c>
      <c r="E66" s="169" t="s">
        <v>182</v>
      </c>
      <c r="F66" s="107">
        <v>611</v>
      </c>
      <c r="G66" s="107">
        <v>241</v>
      </c>
      <c r="H66" s="109" t="s">
        <v>108</v>
      </c>
      <c r="I66" s="186">
        <f>J66+K66+L66+M66+N66</f>
        <v>114296</v>
      </c>
      <c r="J66" s="164">
        <v>28574</v>
      </c>
      <c r="K66" s="164">
        <v>28574</v>
      </c>
      <c r="L66" s="164">
        <v>28574</v>
      </c>
      <c r="M66" s="164">
        <v>28574</v>
      </c>
      <c r="N66" s="178"/>
    </row>
    <row r="67" spans="1:14" s="111" customFormat="1" ht="26.4" x14ac:dyDescent="0.25">
      <c r="A67" s="106" t="s">
        <v>109</v>
      </c>
      <c r="B67" s="107">
        <v>544</v>
      </c>
      <c r="C67" s="108" t="s">
        <v>23</v>
      </c>
      <c r="D67" s="108" t="s">
        <v>24</v>
      </c>
      <c r="E67" s="169" t="s">
        <v>182</v>
      </c>
      <c r="F67" s="107">
        <v>611</v>
      </c>
      <c r="G67" s="107">
        <v>241</v>
      </c>
      <c r="H67" s="109" t="s">
        <v>110</v>
      </c>
      <c r="I67" s="186">
        <f>J67+K67+L67+M67+N67</f>
        <v>0</v>
      </c>
      <c r="J67" s="164"/>
      <c r="K67" s="164"/>
      <c r="L67" s="154">
        <v>0</v>
      </c>
      <c r="M67" s="164"/>
      <c r="N67" s="178"/>
    </row>
    <row r="68" spans="1:14" s="111" customFormat="1" ht="13.2" x14ac:dyDescent="0.25">
      <c r="A68" s="148" t="s">
        <v>111</v>
      </c>
      <c r="B68" s="149"/>
      <c r="C68" s="150"/>
      <c r="D68" s="150"/>
      <c r="E68" s="149"/>
      <c r="F68" s="149"/>
      <c r="G68" s="149"/>
      <c r="H68" s="151"/>
      <c r="I68" s="186">
        <f>I67+I66+I65</f>
        <v>120296</v>
      </c>
      <c r="J68" s="165">
        <v>9950</v>
      </c>
      <c r="K68" s="165">
        <v>9950</v>
      </c>
      <c r="L68" s="154">
        <v>19900</v>
      </c>
      <c r="M68" s="165"/>
      <c r="N68" s="178"/>
    </row>
    <row r="69" spans="1:14" s="111" customFormat="1" ht="13.2" x14ac:dyDescent="0.25">
      <c r="A69" s="106" t="s">
        <v>30</v>
      </c>
      <c r="B69" s="107">
        <v>544</v>
      </c>
      <c r="C69" s="108" t="s">
        <v>23</v>
      </c>
      <c r="D69" s="108" t="s">
        <v>24</v>
      </c>
      <c r="E69" s="169" t="s">
        <v>182</v>
      </c>
      <c r="F69" s="107">
        <v>611</v>
      </c>
      <c r="G69" s="107">
        <v>241</v>
      </c>
      <c r="H69" s="109" t="s">
        <v>31</v>
      </c>
      <c r="I69" s="186">
        <f t="shared" ref="I69:I78" si="3">J69+K69+L69+M69+N69</f>
        <v>0</v>
      </c>
      <c r="J69" s="164"/>
      <c r="K69" s="164"/>
      <c r="L69" s="154"/>
      <c r="M69" s="164"/>
      <c r="N69" s="178"/>
    </row>
    <row r="70" spans="1:14" s="111" customFormat="1" ht="26.4" x14ac:dyDescent="0.25">
      <c r="A70" s="106" t="s">
        <v>112</v>
      </c>
      <c r="B70" s="107">
        <v>544</v>
      </c>
      <c r="C70" s="108" t="s">
        <v>23</v>
      </c>
      <c r="D70" s="108" t="s">
        <v>24</v>
      </c>
      <c r="E70" s="169" t="s">
        <v>182</v>
      </c>
      <c r="F70" s="107">
        <v>611</v>
      </c>
      <c r="G70" s="107">
        <v>241</v>
      </c>
      <c r="H70" s="109" t="s">
        <v>113</v>
      </c>
      <c r="I70" s="186">
        <f t="shared" si="3"/>
        <v>0</v>
      </c>
      <c r="J70" s="164"/>
      <c r="K70" s="164"/>
      <c r="L70" s="154">
        <v>0</v>
      </c>
      <c r="M70" s="164"/>
      <c r="N70" s="178"/>
    </row>
    <row r="71" spans="1:14" s="111" customFormat="1" ht="13.2" x14ac:dyDescent="0.25">
      <c r="A71" s="106" t="s">
        <v>114</v>
      </c>
      <c r="B71" s="107">
        <v>544</v>
      </c>
      <c r="C71" s="108" t="s">
        <v>23</v>
      </c>
      <c r="D71" s="108" t="s">
        <v>24</v>
      </c>
      <c r="E71" s="169" t="s">
        <v>182</v>
      </c>
      <c r="F71" s="107">
        <v>611</v>
      </c>
      <c r="G71" s="107">
        <v>241</v>
      </c>
      <c r="H71" s="109" t="s">
        <v>115</v>
      </c>
      <c r="I71" s="186">
        <f t="shared" si="3"/>
        <v>0</v>
      </c>
      <c r="J71" s="164"/>
      <c r="K71" s="164"/>
      <c r="L71" s="154">
        <v>0</v>
      </c>
      <c r="M71" s="164"/>
      <c r="N71" s="178"/>
    </row>
    <row r="72" spans="1:14" s="111" customFormat="1" ht="13.2" x14ac:dyDescent="0.25">
      <c r="A72" s="106" t="s">
        <v>116</v>
      </c>
      <c r="B72" s="107">
        <v>544</v>
      </c>
      <c r="C72" s="108" t="s">
        <v>23</v>
      </c>
      <c r="D72" s="108" t="s">
        <v>24</v>
      </c>
      <c r="E72" s="169" t="s">
        <v>182</v>
      </c>
      <c r="F72" s="107">
        <v>611</v>
      </c>
      <c r="G72" s="107">
        <v>241</v>
      </c>
      <c r="H72" s="109" t="s">
        <v>117</v>
      </c>
      <c r="I72" s="186">
        <f t="shared" si="3"/>
        <v>0</v>
      </c>
      <c r="J72" s="164"/>
      <c r="K72" s="164"/>
      <c r="L72" s="154">
        <v>0</v>
      </c>
      <c r="M72" s="164"/>
      <c r="N72" s="178"/>
    </row>
    <row r="73" spans="1:14" s="111" customFormat="1" ht="13.2" x14ac:dyDescent="0.25">
      <c r="A73" s="106" t="s">
        <v>118</v>
      </c>
      <c r="B73" s="107">
        <v>544</v>
      </c>
      <c r="C73" s="108" t="s">
        <v>23</v>
      </c>
      <c r="D73" s="108" t="s">
        <v>24</v>
      </c>
      <c r="E73" s="169" t="s">
        <v>182</v>
      </c>
      <c r="F73" s="107">
        <v>611</v>
      </c>
      <c r="G73" s="107">
        <v>241</v>
      </c>
      <c r="H73" s="109" t="s">
        <v>119</v>
      </c>
      <c r="I73" s="186">
        <f t="shared" si="3"/>
        <v>0</v>
      </c>
      <c r="J73" s="164"/>
      <c r="K73" s="164"/>
      <c r="L73" s="154">
        <v>0</v>
      </c>
      <c r="M73" s="164"/>
      <c r="N73" s="178"/>
    </row>
    <row r="74" spans="1:14" s="111" customFormat="1" ht="13.2" x14ac:dyDescent="0.25">
      <c r="A74" s="106" t="s">
        <v>120</v>
      </c>
      <c r="B74" s="107">
        <v>544</v>
      </c>
      <c r="C74" s="108" t="s">
        <v>23</v>
      </c>
      <c r="D74" s="108" t="s">
        <v>24</v>
      </c>
      <c r="E74" s="169" t="s">
        <v>182</v>
      </c>
      <c r="F74" s="107">
        <v>611</v>
      </c>
      <c r="G74" s="107">
        <v>241</v>
      </c>
      <c r="H74" s="109" t="s">
        <v>33</v>
      </c>
      <c r="I74" s="186">
        <f t="shared" si="3"/>
        <v>0</v>
      </c>
      <c r="J74" s="164"/>
      <c r="K74" s="164"/>
      <c r="L74" s="154">
        <v>0</v>
      </c>
      <c r="M74" s="164"/>
      <c r="N74" s="178"/>
    </row>
    <row r="75" spans="1:14" s="111" customFormat="1" ht="13.2" x14ac:dyDescent="0.25">
      <c r="A75" s="148" t="s">
        <v>34</v>
      </c>
      <c r="B75" s="149"/>
      <c r="C75" s="150"/>
      <c r="D75" s="150"/>
      <c r="E75" s="149"/>
      <c r="F75" s="149"/>
      <c r="G75" s="149"/>
      <c r="H75" s="151"/>
      <c r="I75" s="188">
        <f t="shared" si="3"/>
        <v>0</v>
      </c>
      <c r="J75" s="165"/>
      <c r="K75" s="165"/>
      <c r="L75" s="190"/>
      <c r="M75" s="165"/>
      <c r="N75" s="178"/>
    </row>
    <row r="76" spans="1:14" s="111" customFormat="1" ht="13.2" x14ac:dyDescent="0.25">
      <c r="A76" s="106" t="s">
        <v>35</v>
      </c>
      <c r="B76" s="107">
        <v>544</v>
      </c>
      <c r="C76" s="108" t="s">
        <v>23</v>
      </c>
      <c r="D76" s="108" t="s">
        <v>24</v>
      </c>
      <c r="E76" s="169" t="s">
        <v>182</v>
      </c>
      <c r="F76" s="107">
        <v>611</v>
      </c>
      <c r="G76" s="107">
        <v>241</v>
      </c>
      <c r="H76" s="109" t="s">
        <v>36</v>
      </c>
      <c r="I76" s="186">
        <f t="shared" si="3"/>
        <v>33877</v>
      </c>
      <c r="J76" s="164">
        <v>8470</v>
      </c>
      <c r="K76" s="164">
        <v>8469</v>
      </c>
      <c r="L76" s="164">
        <v>8469</v>
      </c>
      <c r="M76" s="164">
        <v>8469</v>
      </c>
      <c r="N76" s="178"/>
    </row>
    <row r="77" spans="1:14" s="111" customFormat="1" ht="13.2" x14ac:dyDescent="0.25">
      <c r="A77" s="106" t="s">
        <v>121</v>
      </c>
      <c r="B77" s="107">
        <v>544</v>
      </c>
      <c r="C77" s="108" t="s">
        <v>23</v>
      </c>
      <c r="D77" s="108" t="s">
        <v>24</v>
      </c>
      <c r="E77" s="169" t="s">
        <v>182</v>
      </c>
      <c r="F77" s="107">
        <v>611</v>
      </c>
      <c r="G77" s="107">
        <v>241</v>
      </c>
      <c r="H77" s="109" t="s">
        <v>122</v>
      </c>
      <c r="I77" s="186">
        <f t="shared" si="3"/>
        <v>0</v>
      </c>
      <c r="J77" s="164"/>
      <c r="K77" s="164"/>
      <c r="L77" s="154">
        <v>0</v>
      </c>
      <c r="M77" s="164"/>
      <c r="N77" s="178"/>
    </row>
    <row r="78" spans="1:14" s="111" customFormat="1" ht="13.2" x14ac:dyDescent="0.25">
      <c r="A78" s="106" t="s">
        <v>125</v>
      </c>
      <c r="B78" s="107">
        <v>544</v>
      </c>
      <c r="C78" s="108" t="s">
        <v>23</v>
      </c>
      <c r="D78" s="108" t="s">
        <v>24</v>
      </c>
      <c r="E78" s="169" t="s">
        <v>182</v>
      </c>
      <c r="F78" s="107">
        <v>611</v>
      </c>
      <c r="G78" s="107">
        <v>241</v>
      </c>
      <c r="H78" s="109" t="s">
        <v>126</v>
      </c>
      <c r="I78" s="186">
        <f t="shared" si="3"/>
        <v>372853</v>
      </c>
      <c r="J78" s="164">
        <v>93213</v>
      </c>
      <c r="K78" s="164">
        <v>93214</v>
      </c>
      <c r="L78" s="164">
        <v>93213</v>
      </c>
      <c r="M78" s="164">
        <v>93213</v>
      </c>
      <c r="N78" s="178"/>
    </row>
    <row r="79" spans="1:14" s="111" customFormat="1" ht="13.2" x14ac:dyDescent="0.25">
      <c r="A79" s="148" t="s">
        <v>37</v>
      </c>
      <c r="B79" s="149"/>
      <c r="C79" s="150"/>
      <c r="D79" s="150"/>
      <c r="E79" s="149"/>
      <c r="F79" s="149"/>
      <c r="G79" s="149"/>
      <c r="H79" s="151"/>
      <c r="I79" s="188">
        <f>I78+I77+I76</f>
        <v>406730</v>
      </c>
      <c r="J79" s="165">
        <v>93336</v>
      </c>
      <c r="K79" s="165">
        <v>93336</v>
      </c>
      <c r="L79" s="154">
        <v>186673</v>
      </c>
      <c r="M79" s="165"/>
      <c r="N79" s="178"/>
    </row>
    <row r="80" spans="1:14" s="111" customFormat="1" ht="13.2" x14ac:dyDescent="0.25">
      <c r="A80" s="106"/>
      <c r="B80" s="107"/>
      <c r="C80" s="108"/>
      <c r="D80" s="108"/>
      <c r="E80" s="107"/>
      <c r="F80" s="107"/>
      <c r="G80" s="107"/>
      <c r="H80" s="109"/>
      <c r="I80" s="186">
        <f>J80+K80+L80+M80+N80</f>
        <v>0</v>
      </c>
      <c r="J80" s="164"/>
      <c r="K80" s="164"/>
      <c r="L80" s="154">
        <v>0</v>
      </c>
      <c r="M80" s="164"/>
      <c r="N80" s="178"/>
    </row>
    <row r="81" spans="1:14" s="111" customFormat="1" ht="15" customHeight="1" x14ac:dyDescent="0.25">
      <c r="A81" s="153" t="s">
        <v>131</v>
      </c>
      <c r="B81" s="113"/>
      <c r="C81" s="114"/>
      <c r="D81" s="114"/>
      <c r="E81" s="113"/>
      <c r="F81" s="113"/>
      <c r="G81" s="113"/>
      <c r="H81" s="115"/>
      <c r="I81" s="116">
        <f>I82+I85+I87+I89+I91+I94</f>
        <v>358315</v>
      </c>
      <c r="J81" s="117">
        <f>J82+J85+J87+J89+J91+J94</f>
        <v>123527</v>
      </c>
      <c r="K81" s="117">
        <f>K82+K85+K87+K89+K91+K94</f>
        <v>89692</v>
      </c>
      <c r="L81" s="117">
        <f>L82+L85+L87+L89+L91+L94</f>
        <v>70940</v>
      </c>
      <c r="M81" s="117">
        <f>M82+M85+M87+M89+M91+M94</f>
        <v>78384</v>
      </c>
      <c r="N81" s="110"/>
    </row>
    <row r="82" spans="1:14" s="111" customFormat="1" ht="27.6" x14ac:dyDescent="0.25">
      <c r="A82" s="118" t="s">
        <v>180</v>
      </c>
      <c r="B82" s="119">
        <v>544</v>
      </c>
      <c r="C82" s="120" t="s">
        <v>23</v>
      </c>
      <c r="D82" s="120" t="s">
        <v>24</v>
      </c>
      <c r="E82" s="120" t="s">
        <v>184</v>
      </c>
      <c r="F82" s="119"/>
      <c r="G82" s="119"/>
      <c r="H82" s="121"/>
      <c r="I82" s="122">
        <f>I83+I84</f>
        <v>166395</v>
      </c>
      <c r="J82" s="122">
        <f>J83+J84</f>
        <v>55465</v>
      </c>
      <c r="K82" s="122">
        <f t="shared" ref="K82:M82" si="4">K83+K84</f>
        <v>55465</v>
      </c>
      <c r="L82" s="122">
        <f t="shared" si="4"/>
        <v>0</v>
      </c>
      <c r="M82" s="122">
        <f t="shared" si="4"/>
        <v>55465</v>
      </c>
      <c r="N82" s="110"/>
    </row>
    <row r="83" spans="1:14" s="111" customFormat="1" ht="13.2" x14ac:dyDescent="0.25">
      <c r="A83" s="106" t="s">
        <v>123</v>
      </c>
      <c r="B83" s="107">
        <v>544</v>
      </c>
      <c r="C83" s="108" t="s">
        <v>23</v>
      </c>
      <c r="D83" s="108" t="s">
        <v>24</v>
      </c>
      <c r="E83" s="169" t="s">
        <v>184</v>
      </c>
      <c r="F83" s="107">
        <v>611</v>
      </c>
      <c r="G83" s="107">
        <v>241</v>
      </c>
      <c r="H83" s="109" t="s">
        <v>124</v>
      </c>
      <c r="I83" s="123">
        <f>J83+K83+L83+M83</f>
        <v>166395</v>
      </c>
      <c r="J83" s="124">
        <v>55465</v>
      </c>
      <c r="K83" s="124">
        <v>55465</v>
      </c>
      <c r="L83" s="124"/>
      <c r="M83" s="124">
        <v>55465</v>
      </c>
      <c r="N83" s="110"/>
    </row>
    <row r="84" spans="1:14" s="111" customFormat="1" ht="12" customHeight="1" x14ac:dyDescent="0.25">
      <c r="A84" s="106" t="s">
        <v>82</v>
      </c>
      <c r="B84" s="107">
        <v>544</v>
      </c>
      <c r="C84" s="108" t="s">
        <v>23</v>
      </c>
      <c r="D84" s="108" t="s">
        <v>24</v>
      </c>
      <c r="E84" s="169" t="s">
        <v>184</v>
      </c>
      <c r="F84" s="107">
        <v>611</v>
      </c>
      <c r="G84" s="107">
        <v>241</v>
      </c>
      <c r="H84" s="109" t="s">
        <v>83</v>
      </c>
      <c r="I84" s="123"/>
      <c r="J84" s="124"/>
      <c r="K84" s="124"/>
      <c r="L84" s="124"/>
      <c r="M84" s="124"/>
      <c r="N84" s="110"/>
    </row>
    <row r="85" spans="1:14" s="111" customFormat="1" x14ac:dyDescent="0.25">
      <c r="A85" s="118" t="s">
        <v>179</v>
      </c>
      <c r="B85" s="119">
        <v>544</v>
      </c>
      <c r="C85" s="120" t="s">
        <v>172</v>
      </c>
      <c r="D85" s="120" t="s">
        <v>165</v>
      </c>
      <c r="E85" s="120" t="s">
        <v>186</v>
      </c>
      <c r="F85" s="119"/>
      <c r="G85" s="119"/>
      <c r="H85" s="121"/>
      <c r="I85" s="122">
        <f>I86</f>
        <v>86589</v>
      </c>
      <c r="J85" s="122">
        <f>J86</f>
        <v>43295</v>
      </c>
      <c r="K85" s="122">
        <f>K86</f>
        <v>0</v>
      </c>
      <c r="L85" s="122">
        <f>L86</f>
        <v>43294</v>
      </c>
      <c r="M85" s="122">
        <f>M86</f>
        <v>0</v>
      </c>
      <c r="N85" s="110"/>
    </row>
    <row r="86" spans="1:14" s="111" customFormat="1" ht="13.2" x14ac:dyDescent="0.25">
      <c r="A86" s="106" t="s">
        <v>123</v>
      </c>
      <c r="B86" s="107">
        <v>544</v>
      </c>
      <c r="C86" s="108" t="s">
        <v>172</v>
      </c>
      <c r="D86" s="108" t="s">
        <v>165</v>
      </c>
      <c r="E86" s="169" t="s">
        <v>186</v>
      </c>
      <c r="F86" s="126">
        <v>611</v>
      </c>
      <c r="G86" s="107">
        <v>241</v>
      </c>
      <c r="H86" s="127" t="s">
        <v>124</v>
      </c>
      <c r="I86" s="123">
        <f>J86+L86</f>
        <v>86589</v>
      </c>
      <c r="J86" s="124">
        <v>43295</v>
      </c>
      <c r="K86" s="124"/>
      <c r="L86" s="124">
        <v>43294</v>
      </c>
      <c r="M86" s="124"/>
      <c r="N86" s="110"/>
    </row>
    <row r="87" spans="1:14" s="111" customFormat="1" x14ac:dyDescent="0.25">
      <c r="A87" s="118" t="s">
        <v>140</v>
      </c>
      <c r="B87" s="119">
        <v>544</v>
      </c>
      <c r="C87" s="120" t="s">
        <v>23</v>
      </c>
      <c r="D87" s="120" t="s">
        <v>24</v>
      </c>
      <c r="E87" s="120" t="s">
        <v>183</v>
      </c>
      <c r="F87" s="119"/>
      <c r="G87" s="119"/>
      <c r="H87" s="121"/>
      <c r="I87" s="122">
        <v>1667</v>
      </c>
      <c r="J87" s="125">
        <v>1667</v>
      </c>
      <c r="K87" s="125">
        <f>K88</f>
        <v>417</v>
      </c>
      <c r="L87" s="125">
        <f>L88</f>
        <v>416</v>
      </c>
      <c r="M87" s="125">
        <f>M88</f>
        <v>417</v>
      </c>
      <c r="N87" s="110"/>
    </row>
    <row r="88" spans="1:14" s="111" customFormat="1" ht="20.25" customHeight="1" x14ac:dyDescent="0.25">
      <c r="A88" s="106" t="s">
        <v>105</v>
      </c>
      <c r="B88" s="107">
        <v>544</v>
      </c>
      <c r="C88" s="108" t="s">
        <v>23</v>
      </c>
      <c r="D88" s="108" t="s">
        <v>24</v>
      </c>
      <c r="E88" s="169" t="s">
        <v>183</v>
      </c>
      <c r="F88" s="126">
        <v>611</v>
      </c>
      <c r="G88" s="107">
        <v>241</v>
      </c>
      <c r="H88" s="127" t="s">
        <v>106</v>
      </c>
      <c r="I88" s="123">
        <v>1667</v>
      </c>
      <c r="J88" s="124">
        <v>0</v>
      </c>
      <c r="K88" s="124">
        <v>417</v>
      </c>
      <c r="L88" s="124">
        <v>416</v>
      </c>
      <c r="M88" s="124">
        <v>417</v>
      </c>
      <c r="N88" s="110"/>
    </row>
    <row r="89" spans="1:14" s="129" customFormat="1" ht="28.5" customHeight="1" x14ac:dyDescent="0.25">
      <c r="A89" s="128" t="s">
        <v>154</v>
      </c>
      <c r="B89" s="119">
        <v>544</v>
      </c>
      <c r="C89" s="120" t="s">
        <v>156</v>
      </c>
      <c r="D89" s="120" t="s">
        <v>157</v>
      </c>
      <c r="E89" s="120" t="s">
        <v>190</v>
      </c>
      <c r="F89" s="119"/>
      <c r="G89" s="119"/>
      <c r="H89" s="121"/>
      <c r="I89" s="122">
        <f>I90</f>
        <v>0</v>
      </c>
      <c r="J89" s="125">
        <f>J90</f>
        <v>0</v>
      </c>
      <c r="K89" s="125">
        <f>K90</f>
        <v>0</v>
      </c>
      <c r="L89" s="125">
        <f>L90</f>
        <v>0</v>
      </c>
      <c r="M89" s="125">
        <f>M90</f>
        <v>0</v>
      </c>
      <c r="N89" s="110"/>
    </row>
    <row r="90" spans="1:14" s="111" customFormat="1" ht="17.25" customHeight="1" x14ac:dyDescent="0.25">
      <c r="A90" s="106" t="s">
        <v>155</v>
      </c>
      <c r="B90" s="107">
        <v>544</v>
      </c>
      <c r="C90" s="108" t="s">
        <v>156</v>
      </c>
      <c r="D90" s="108" t="s">
        <v>157</v>
      </c>
      <c r="E90" s="169" t="s">
        <v>190</v>
      </c>
      <c r="F90" s="126">
        <v>611</v>
      </c>
      <c r="G90" s="107">
        <v>241</v>
      </c>
      <c r="H90" s="127" t="s">
        <v>70</v>
      </c>
      <c r="I90" s="123"/>
      <c r="J90" s="124"/>
      <c r="K90" s="124"/>
      <c r="L90" s="124"/>
      <c r="M90" s="124"/>
      <c r="N90" s="110"/>
    </row>
    <row r="91" spans="1:14" s="111" customFormat="1" ht="26.4" x14ac:dyDescent="0.25">
      <c r="A91" s="128" t="s">
        <v>160</v>
      </c>
      <c r="B91" s="119">
        <v>544</v>
      </c>
      <c r="C91" s="120" t="s">
        <v>156</v>
      </c>
      <c r="D91" s="120" t="s">
        <v>157</v>
      </c>
      <c r="E91" s="120" t="s">
        <v>189</v>
      </c>
      <c r="F91" s="119"/>
      <c r="G91" s="119"/>
      <c r="H91" s="121"/>
      <c r="I91" s="122">
        <f>I93</f>
        <v>4866</v>
      </c>
      <c r="J91" s="122">
        <v>1961</v>
      </c>
      <c r="K91" s="122">
        <v>1961</v>
      </c>
      <c r="L91" s="122">
        <v>1961</v>
      </c>
      <c r="M91" s="122">
        <v>1961</v>
      </c>
      <c r="N91" s="110"/>
    </row>
    <row r="92" spans="1:14" s="111" customFormat="1" ht="13.2" x14ac:dyDescent="0.25">
      <c r="A92" s="106" t="s">
        <v>30</v>
      </c>
      <c r="B92" s="107">
        <v>544</v>
      </c>
      <c r="C92" s="108" t="s">
        <v>156</v>
      </c>
      <c r="D92" s="108" t="s">
        <v>157</v>
      </c>
      <c r="E92" s="169" t="s">
        <v>189</v>
      </c>
      <c r="F92" s="126">
        <v>611</v>
      </c>
      <c r="G92" s="107">
        <v>241</v>
      </c>
      <c r="H92" s="127" t="s">
        <v>31</v>
      </c>
      <c r="I92" s="131">
        <f>J92+K92+L92+M92</f>
        <v>0</v>
      </c>
      <c r="J92" s="132"/>
      <c r="K92" s="132"/>
      <c r="L92" s="132"/>
      <c r="M92" s="132"/>
      <c r="N92" s="110"/>
    </row>
    <row r="93" spans="1:14" s="111" customFormat="1" ht="19.5" customHeight="1" x14ac:dyDescent="0.25">
      <c r="A93" s="106" t="s">
        <v>35</v>
      </c>
      <c r="B93" s="107">
        <v>544</v>
      </c>
      <c r="C93" s="108" t="s">
        <v>156</v>
      </c>
      <c r="D93" s="108" t="s">
        <v>157</v>
      </c>
      <c r="E93" s="169" t="s">
        <v>189</v>
      </c>
      <c r="F93" s="126">
        <v>611</v>
      </c>
      <c r="G93" s="107">
        <v>241</v>
      </c>
      <c r="H93" s="127" t="s">
        <v>36</v>
      </c>
      <c r="I93" s="123">
        <f>J93+K93+L93+M93</f>
        <v>4866</v>
      </c>
      <c r="J93" s="124">
        <v>1216</v>
      </c>
      <c r="K93" s="124">
        <v>1216</v>
      </c>
      <c r="L93" s="124">
        <v>1216</v>
      </c>
      <c r="M93" s="124">
        <v>1218</v>
      </c>
      <c r="N93" s="110"/>
    </row>
    <row r="94" spans="1:14" s="111" customFormat="1" ht="13.2" x14ac:dyDescent="0.25">
      <c r="A94" s="128" t="s">
        <v>162</v>
      </c>
      <c r="B94" s="119">
        <v>544</v>
      </c>
      <c r="C94" s="120" t="s">
        <v>23</v>
      </c>
      <c r="D94" s="120" t="s">
        <v>24</v>
      </c>
      <c r="E94" s="120" t="s">
        <v>185</v>
      </c>
      <c r="F94" s="119"/>
      <c r="G94" s="119"/>
      <c r="H94" s="121"/>
      <c r="I94" s="122">
        <f>I95+I96+I97+I98+I99+I100</f>
        <v>98798</v>
      </c>
      <c r="J94" s="122">
        <f>J95+J96+J97+J98+J99+J100</f>
        <v>21139</v>
      </c>
      <c r="K94" s="122">
        <f>K95+K96+K97+K98+K99+K100</f>
        <v>31849</v>
      </c>
      <c r="L94" s="122">
        <f>L95+L96+L97+L98+L99+L100</f>
        <v>25269</v>
      </c>
      <c r="M94" s="122">
        <f>M95+M96+M97+M98+M99+M100</f>
        <v>20541</v>
      </c>
      <c r="N94" s="110"/>
    </row>
    <row r="95" spans="1:14" s="111" customFormat="1" ht="13.2" x14ac:dyDescent="0.25">
      <c r="A95" s="106" t="s">
        <v>39</v>
      </c>
      <c r="B95" s="107">
        <v>544</v>
      </c>
      <c r="C95" s="108" t="s">
        <v>23</v>
      </c>
      <c r="D95" s="108" t="s">
        <v>24</v>
      </c>
      <c r="E95" s="169" t="s">
        <v>185</v>
      </c>
      <c r="F95" s="126">
        <v>611</v>
      </c>
      <c r="G95" s="107">
        <v>241</v>
      </c>
      <c r="H95" s="130" t="s">
        <v>40</v>
      </c>
      <c r="I95" s="171">
        <v>600</v>
      </c>
      <c r="J95" s="132">
        <v>600</v>
      </c>
      <c r="K95" s="132"/>
      <c r="L95" s="132"/>
      <c r="M95" s="132"/>
      <c r="N95" s="110"/>
    </row>
    <row r="96" spans="1:14" s="111" customFormat="1" ht="13.2" x14ac:dyDescent="0.25">
      <c r="A96" s="106" t="s">
        <v>155</v>
      </c>
      <c r="B96" s="107">
        <v>544</v>
      </c>
      <c r="C96" s="108" t="s">
        <v>23</v>
      </c>
      <c r="D96" s="108" t="s">
        <v>24</v>
      </c>
      <c r="E96" s="169" t="s">
        <v>185</v>
      </c>
      <c r="F96" s="126">
        <v>611</v>
      </c>
      <c r="G96" s="107">
        <v>241</v>
      </c>
      <c r="H96" s="127" t="s">
        <v>70</v>
      </c>
      <c r="I96" s="175">
        <v>4730</v>
      </c>
      <c r="J96" s="124"/>
      <c r="K96" s="124"/>
      <c r="L96" s="124">
        <v>4730</v>
      </c>
      <c r="M96" s="124"/>
      <c r="N96" s="110"/>
    </row>
    <row r="97" spans="1:14" s="111" customFormat="1" ht="13.2" x14ac:dyDescent="0.25">
      <c r="A97" s="106" t="s">
        <v>73</v>
      </c>
      <c r="B97" s="107">
        <v>544</v>
      </c>
      <c r="C97" s="108" t="s">
        <v>23</v>
      </c>
      <c r="D97" s="108" t="s">
        <v>24</v>
      </c>
      <c r="E97" s="169" t="s">
        <v>185</v>
      </c>
      <c r="F97" s="126">
        <v>611</v>
      </c>
      <c r="G97" s="107">
        <v>241</v>
      </c>
      <c r="H97" s="127" t="s">
        <v>74</v>
      </c>
      <c r="I97" s="172"/>
      <c r="J97" s="124"/>
      <c r="K97" s="124"/>
      <c r="L97" s="124"/>
      <c r="M97" s="124"/>
      <c r="N97" s="110"/>
    </row>
    <row r="98" spans="1:14" s="111" customFormat="1" ht="13.2" x14ac:dyDescent="0.25">
      <c r="A98" s="106" t="s">
        <v>79</v>
      </c>
      <c r="B98" s="107">
        <v>544</v>
      </c>
      <c r="C98" s="108" t="s">
        <v>23</v>
      </c>
      <c r="D98" s="108" t="s">
        <v>24</v>
      </c>
      <c r="E98" s="169" t="s">
        <v>185</v>
      </c>
      <c r="F98" s="126">
        <v>611</v>
      </c>
      <c r="G98" s="107">
        <v>241</v>
      </c>
      <c r="H98" s="127" t="s">
        <v>80</v>
      </c>
      <c r="I98" s="175">
        <v>17000</v>
      </c>
      <c r="J98" s="124">
        <v>4250</v>
      </c>
      <c r="K98" s="124">
        <v>4250</v>
      </c>
      <c r="L98" s="124">
        <v>4250</v>
      </c>
      <c r="M98" s="124">
        <v>4250</v>
      </c>
      <c r="N98" s="110"/>
    </row>
    <row r="99" spans="1:14" s="111" customFormat="1" ht="13.2" x14ac:dyDescent="0.25">
      <c r="A99" s="106" t="s">
        <v>82</v>
      </c>
      <c r="B99" s="107">
        <v>544</v>
      </c>
      <c r="C99" s="108" t="s">
        <v>23</v>
      </c>
      <c r="D99" s="108" t="s">
        <v>24</v>
      </c>
      <c r="E99" s="169" t="s">
        <v>185</v>
      </c>
      <c r="F99" s="126">
        <v>611</v>
      </c>
      <c r="G99" s="107">
        <v>241</v>
      </c>
      <c r="H99" s="127" t="s">
        <v>83</v>
      </c>
      <c r="I99" s="180">
        <v>65158</v>
      </c>
      <c r="J99" s="166">
        <v>16289</v>
      </c>
      <c r="K99" s="166">
        <v>16289</v>
      </c>
      <c r="L99" s="166">
        <v>16289</v>
      </c>
      <c r="M99" s="166">
        <v>16291</v>
      </c>
      <c r="N99" s="110"/>
    </row>
    <row r="100" spans="1:14" s="111" customFormat="1" ht="18.75" customHeight="1" x14ac:dyDescent="0.25">
      <c r="A100" s="106" t="s">
        <v>30</v>
      </c>
      <c r="B100" s="107">
        <v>544</v>
      </c>
      <c r="C100" s="108" t="s">
        <v>23</v>
      </c>
      <c r="D100" s="108" t="s">
        <v>24</v>
      </c>
      <c r="E100" s="169" t="s">
        <v>185</v>
      </c>
      <c r="F100" s="126">
        <v>611</v>
      </c>
      <c r="G100" s="107">
        <v>241</v>
      </c>
      <c r="H100" s="127" t="s">
        <v>31</v>
      </c>
      <c r="I100" s="175">
        <v>11310</v>
      </c>
      <c r="J100" s="124"/>
      <c r="K100" s="124">
        <v>11310</v>
      </c>
      <c r="L100" s="124"/>
      <c r="M100" s="124"/>
      <c r="N100" s="110"/>
    </row>
    <row r="101" spans="1:14" s="134" customFormat="1" ht="13.5" customHeight="1" x14ac:dyDescent="0.25">
      <c r="A101" s="133" t="s">
        <v>150</v>
      </c>
      <c r="B101" s="113"/>
      <c r="C101" s="114"/>
      <c r="D101" s="114"/>
      <c r="E101" s="114"/>
      <c r="F101" s="113"/>
      <c r="G101" s="113"/>
      <c r="H101" s="115"/>
      <c r="I101" s="116"/>
      <c r="J101" s="117"/>
      <c r="K101" s="117"/>
      <c r="L101" s="117"/>
      <c r="M101" s="117"/>
      <c r="N101" s="110"/>
    </row>
    <row r="102" spans="1:14" s="136" customFormat="1" ht="23.25" customHeight="1" x14ac:dyDescent="0.25">
      <c r="A102" s="135" t="s">
        <v>164</v>
      </c>
      <c r="B102" s="119">
        <v>544</v>
      </c>
      <c r="C102" s="120" t="s">
        <v>165</v>
      </c>
      <c r="D102" s="120" t="s">
        <v>166</v>
      </c>
      <c r="E102" s="120" t="s">
        <v>187</v>
      </c>
      <c r="F102" s="119"/>
      <c r="G102" s="119"/>
      <c r="H102" s="121"/>
      <c r="I102" s="122">
        <f>I103+I104+I105</f>
        <v>15335</v>
      </c>
      <c r="J102" s="122">
        <f>J103+J104+J105</f>
        <v>0</v>
      </c>
      <c r="K102" s="122">
        <f>K103+K104+K105</f>
        <v>9000</v>
      </c>
      <c r="L102" s="122">
        <f>L103+L104+L105</f>
        <v>6337</v>
      </c>
      <c r="M102" s="122">
        <f>M103+M104+M105</f>
        <v>0</v>
      </c>
      <c r="N102" s="110"/>
    </row>
    <row r="103" spans="1:14" s="136" customFormat="1" ht="18" customHeight="1" x14ac:dyDescent="0.25">
      <c r="A103" s="106" t="s">
        <v>73</v>
      </c>
      <c r="B103" s="107">
        <v>544</v>
      </c>
      <c r="C103" s="108" t="s">
        <v>165</v>
      </c>
      <c r="D103" s="108" t="s">
        <v>166</v>
      </c>
      <c r="E103" s="169" t="s">
        <v>187</v>
      </c>
      <c r="F103" s="107">
        <v>612</v>
      </c>
      <c r="G103" s="107">
        <v>241</v>
      </c>
      <c r="H103" s="137" t="s">
        <v>74</v>
      </c>
      <c r="I103" s="138">
        <f>J103+K103+L103+M103</f>
        <v>0</v>
      </c>
      <c r="J103" s="139"/>
      <c r="K103" s="139"/>
      <c r="L103" s="139"/>
      <c r="M103" s="139"/>
      <c r="N103" s="110"/>
    </row>
    <row r="104" spans="1:14" s="136" customFormat="1" ht="18" customHeight="1" x14ac:dyDescent="0.25">
      <c r="A104" s="106" t="s">
        <v>82</v>
      </c>
      <c r="B104" s="107">
        <v>544</v>
      </c>
      <c r="C104" s="108" t="s">
        <v>165</v>
      </c>
      <c r="D104" s="108" t="s">
        <v>166</v>
      </c>
      <c r="E104" s="169" t="s">
        <v>187</v>
      </c>
      <c r="F104" s="107">
        <v>612</v>
      </c>
      <c r="G104" s="107">
        <v>241</v>
      </c>
      <c r="H104" s="137" t="s">
        <v>83</v>
      </c>
      <c r="I104" s="138">
        <v>6335</v>
      </c>
      <c r="J104" s="139"/>
      <c r="K104" s="139"/>
      <c r="L104" s="139">
        <v>6337</v>
      </c>
      <c r="M104" s="139"/>
      <c r="N104" s="110"/>
    </row>
    <row r="105" spans="1:14" s="136" customFormat="1" ht="15" customHeight="1" x14ac:dyDescent="0.25">
      <c r="A105" s="106" t="s">
        <v>30</v>
      </c>
      <c r="B105" s="107">
        <v>544</v>
      </c>
      <c r="C105" s="108" t="s">
        <v>165</v>
      </c>
      <c r="D105" s="108" t="s">
        <v>166</v>
      </c>
      <c r="E105" s="169" t="s">
        <v>187</v>
      </c>
      <c r="F105" s="107">
        <v>612</v>
      </c>
      <c r="G105" s="107">
        <v>241</v>
      </c>
      <c r="H105" s="137" t="s">
        <v>31</v>
      </c>
      <c r="I105" s="123">
        <v>9000</v>
      </c>
      <c r="J105" s="139"/>
      <c r="K105" s="139">
        <v>9000</v>
      </c>
      <c r="L105" s="139"/>
      <c r="M105" s="139"/>
      <c r="N105" s="110"/>
    </row>
    <row r="106" spans="1:14" s="136" customFormat="1" ht="29.25" customHeight="1" x14ac:dyDescent="0.25">
      <c r="A106" s="135" t="s">
        <v>168</v>
      </c>
      <c r="B106" s="119">
        <v>544</v>
      </c>
      <c r="C106" s="120" t="s">
        <v>23</v>
      </c>
      <c r="D106" s="120" t="s">
        <v>24</v>
      </c>
      <c r="E106" s="120" t="s">
        <v>188</v>
      </c>
      <c r="F106" s="119"/>
      <c r="G106" s="119"/>
      <c r="H106" s="121"/>
      <c r="I106" s="122">
        <f>I107</f>
        <v>0</v>
      </c>
      <c r="J106" s="122"/>
      <c r="K106" s="122"/>
      <c r="L106" s="122"/>
      <c r="M106" s="122"/>
      <c r="N106" s="110"/>
    </row>
    <row r="107" spans="1:14" s="136" customFormat="1" ht="16.5" customHeight="1" x14ac:dyDescent="0.25">
      <c r="A107" s="106" t="s">
        <v>73</v>
      </c>
      <c r="B107" s="107">
        <v>544</v>
      </c>
      <c r="C107" s="108" t="s">
        <v>23</v>
      </c>
      <c r="D107" s="108" t="s">
        <v>24</v>
      </c>
      <c r="E107" s="169" t="s">
        <v>188</v>
      </c>
      <c r="F107" s="107">
        <v>612</v>
      </c>
      <c r="G107" s="107">
        <v>241</v>
      </c>
      <c r="H107" s="137" t="s">
        <v>74</v>
      </c>
      <c r="I107" s="138">
        <f>J107+K107+L107+M107</f>
        <v>0</v>
      </c>
      <c r="J107" s="139"/>
      <c r="K107" s="139"/>
      <c r="L107" s="139"/>
      <c r="M107" s="139"/>
      <c r="N107" s="110"/>
    </row>
    <row r="108" spans="1:14" s="136" customFormat="1" ht="28.5" customHeight="1" x14ac:dyDescent="0.25">
      <c r="A108" s="135" t="s">
        <v>170</v>
      </c>
      <c r="B108" s="119">
        <v>544</v>
      </c>
      <c r="C108" s="120" t="s">
        <v>23</v>
      </c>
      <c r="D108" s="120" t="s">
        <v>24</v>
      </c>
      <c r="E108" s="120" t="s">
        <v>193</v>
      </c>
      <c r="F108" s="119"/>
      <c r="G108" s="119"/>
      <c r="H108" s="121"/>
      <c r="I108" s="122">
        <v>0</v>
      </c>
      <c r="J108" s="125"/>
      <c r="K108" s="125"/>
      <c r="L108" s="125"/>
      <c r="M108" s="125"/>
      <c r="N108" s="110"/>
    </row>
    <row r="109" spans="1:14" s="136" customFormat="1" ht="14.25" customHeight="1" x14ac:dyDescent="0.25">
      <c r="A109" s="106" t="s">
        <v>35</v>
      </c>
      <c r="B109" s="107">
        <v>544</v>
      </c>
      <c r="C109" s="108" t="s">
        <v>23</v>
      </c>
      <c r="D109" s="108" t="s">
        <v>24</v>
      </c>
      <c r="E109" s="169" t="s">
        <v>193</v>
      </c>
      <c r="F109" s="107">
        <v>612</v>
      </c>
      <c r="G109" s="107">
        <v>241</v>
      </c>
      <c r="H109" s="137" t="s">
        <v>36</v>
      </c>
      <c r="I109" s="138">
        <f>J109+K109+L109+M109</f>
        <v>0</v>
      </c>
      <c r="J109" s="139"/>
      <c r="K109" s="139"/>
      <c r="L109" s="139"/>
      <c r="M109" s="139"/>
      <c r="N109" s="110"/>
    </row>
    <row r="110" spans="1:14" s="129" customFormat="1" ht="26.4" x14ac:dyDescent="0.25">
      <c r="A110" s="135" t="s">
        <v>151</v>
      </c>
      <c r="B110" s="119">
        <v>544</v>
      </c>
      <c r="C110" s="120" t="s">
        <v>152</v>
      </c>
      <c r="D110" s="120" t="s">
        <v>24</v>
      </c>
      <c r="E110" s="120" t="s">
        <v>191</v>
      </c>
      <c r="F110" s="119"/>
      <c r="G110" s="119"/>
      <c r="H110" s="121"/>
      <c r="I110" s="122">
        <f>I111+I112+I113+I114</f>
        <v>0</v>
      </c>
      <c r="J110" s="122">
        <f>J111+J112+J113+J114</f>
        <v>0</v>
      </c>
      <c r="K110" s="122">
        <f t="shared" ref="K110:M110" si="5">K111+K112+K113+K114</f>
        <v>0</v>
      </c>
      <c r="L110" s="122">
        <f t="shared" si="5"/>
        <v>0</v>
      </c>
      <c r="M110" s="122">
        <f t="shared" si="5"/>
        <v>0</v>
      </c>
      <c r="N110" s="110"/>
    </row>
    <row r="111" spans="1:14" s="170" customFormat="1" ht="13.2" x14ac:dyDescent="0.25">
      <c r="A111" s="106" t="s">
        <v>73</v>
      </c>
      <c r="B111" s="168">
        <v>544</v>
      </c>
      <c r="C111" s="169" t="s">
        <v>152</v>
      </c>
      <c r="D111" s="169" t="s">
        <v>24</v>
      </c>
      <c r="E111" s="169" t="s">
        <v>191</v>
      </c>
      <c r="F111" s="168">
        <v>612</v>
      </c>
      <c r="G111" s="168">
        <v>241</v>
      </c>
      <c r="H111" s="130" t="s">
        <v>74</v>
      </c>
      <c r="I111" s="122">
        <f t="shared" ref="I111:I114" si="6">J111+K111+L111+M111</f>
        <v>0</v>
      </c>
      <c r="J111" s="132"/>
      <c r="K111" s="132"/>
      <c r="L111" s="132"/>
      <c r="M111" s="132"/>
      <c r="N111" s="176"/>
    </row>
    <row r="112" spans="1:14" s="136" customFormat="1" ht="13.2" x14ac:dyDescent="0.25">
      <c r="A112" s="106" t="s">
        <v>82</v>
      </c>
      <c r="B112" s="107">
        <v>544</v>
      </c>
      <c r="C112" s="108" t="s">
        <v>152</v>
      </c>
      <c r="D112" s="108" t="s">
        <v>24</v>
      </c>
      <c r="E112" s="169" t="s">
        <v>191</v>
      </c>
      <c r="F112" s="107">
        <v>612</v>
      </c>
      <c r="G112" s="107">
        <v>241</v>
      </c>
      <c r="H112" s="127" t="s">
        <v>83</v>
      </c>
      <c r="I112" s="122">
        <f t="shared" si="6"/>
        <v>0</v>
      </c>
      <c r="J112" s="139"/>
      <c r="K112" s="139"/>
      <c r="L112" s="139"/>
      <c r="M112" s="139"/>
      <c r="N112" s="110"/>
    </row>
    <row r="113" spans="1:14" s="136" customFormat="1" ht="34.5" customHeight="1" x14ac:dyDescent="0.25">
      <c r="A113" s="152" t="s">
        <v>98</v>
      </c>
      <c r="B113" s="107">
        <v>544</v>
      </c>
      <c r="C113" s="108" t="s">
        <v>152</v>
      </c>
      <c r="D113" s="108" t="s">
        <v>24</v>
      </c>
      <c r="E113" s="169" t="s">
        <v>191</v>
      </c>
      <c r="F113" s="107">
        <v>612</v>
      </c>
      <c r="G113" s="107">
        <v>241</v>
      </c>
      <c r="H113" s="127" t="s">
        <v>99</v>
      </c>
      <c r="I113" s="122">
        <f t="shared" si="6"/>
        <v>0</v>
      </c>
      <c r="J113" s="139"/>
      <c r="K113" s="139"/>
      <c r="L113" s="139"/>
      <c r="M113" s="139"/>
      <c r="N113" s="110"/>
    </row>
    <row r="114" spans="1:14" s="111" customFormat="1" ht="13.2" x14ac:dyDescent="0.25">
      <c r="A114" s="106" t="s">
        <v>35</v>
      </c>
      <c r="B114" s="107">
        <v>544</v>
      </c>
      <c r="C114" s="108" t="s">
        <v>152</v>
      </c>
      <c r="D114" s="108" t="s">
        <v>24</v>
      </c>
      <c r="E114" s="169" t="s">
        <v>191</v>
      </c>
      <c r="F114" s="107">
        <v>612</v>
      </c>
      <c r="G114" s="107">
        <v>241</v>
      </c>
      <c r="H114" s="127" t="s">
        <v>36</v>
      </c>
      <c r="I114" s="122">
        <f t="shared" si="6"/>
        <v>0</v>
      </c>
      <c r="J114" s="124"/>
      <c r="K114" s="124"/>
      <c r="L114" s="124"/>
      <c r="M114" s="124"/>
      <c r="N114" s="110"/>
    </row>
    <row r="115" spans="1:14" s="32" customFormat="1" x14ac:dyDescent="0.3">
      <c r="A115" s="363" t="s">
        <v>143</v>
      </c>
      <c r="B115" s="364"/>
      <c r="C115" s="364"/>
      <c r="D115" s="364"/>
      <c r="E115" s="364"/>
      <c r="F115" s="365"/>
      <c r="G115" s="363"/>
      <c r="H115" s="364"/>
      <c r="I115" s="365"/>
      <c r="J115" s="366" t="s">
        <v>144</v>
      </c>
      <c r="K115" s="367"/>
      <c r="L115" s="367"/>
      <c r="M115" s="368"/>
      <c r="N115" s="105"/>
    </row>
    <row r="116" spans="1:14" s="32" customFormat="1" ht="18" customHeight="1" x14ac:dyDescent="0.3">
      <c r="A116" s="363" t="s">
        <v>145</v>
      </c>
      <c r="B116" s="364"/>
      <c r="C116" s="364"/>
      <c r="D116" s="364"/>
      <c r="E116" s="364"/>
      <c r="F116" s="365"/>
      <c r="G116" s="363"/>
      <c r="H116" s="364"/>
      <c r="I116" s="365"/>
      <c r="J116" s="366" t="s">
        <v>0</v>
      </c>
      <c r="K116" s="367"/>
      <c r="L116" s="367"/>
      <c r="M116" s="368"/>
      <c r="N116" s="105"/>
    </row>
    <row r="117" spans="1:14" s="32" customFormat="1" ht="39" customHeight="1" x14ac:dyDescent="0.3">
      <c r="A117" s="383" t="s">
        <v>146</v>
      </c>
      <c r="B117" s="384"/>
      <c r="C117" s="384"/>
      <c r="D117" s="384"/>
      <c r="E117" s="384"/>
      <c r="F117" s="385"/>
      <c r="G117" s="363"/>
      <c r="H117" s="364"/>
      <c r="I117" s="365"/>
      <c r="J117" s="386" t="s">
        <v>174</v>
      </c>
      <c r="K117" s="387"/>
      <c r="L117" s="387"/>
      <c r="M117" s="388"/>
      <c r="N117" s="105"/>
    </row>
    <row r="118" spans="1:14" s="32" customFormat="1" x14ac:dyDescent="0.3">
      <c r="A118" s="363"/>
      <c r="B118" s="364"/>
      <c r="C118" s="364"/>
      <c r="D118" s="364"/>
      <c r="E118" s="364"/>
      <c r="F118" s="365"/>
      <c r="G118" s="363"/>
      <c r="H118" s="364"/>
      <c r="I118" s="365"/>
      <c r="J118" s="366"/>
      <c r="K118" s="367"/>
      <c r="L118" s="367"/>
      <c r="M118" s="367"/>
      <c r="N118" s="105"/>
    </row>
    <row r="119" spans="1:14" s="32" customFormat="1" ht="15" customHeight="1" x14ac:dyDescent="0.3">
      <c r="A119" s="33"/>
      <c r="B119" s="363" t="s">
        <v>146</v>
      </c>
      <c r="C119" s="364"/>
      <c r="D119" s="364"/>
      <c r="E119" s="364"/>
      <c r="F119" s="365"/>
      <c r="G119" s="363"/>
      <c r="H119" s="364"/>
      <c r="I119" s="365"/>
      <c r="J119" s="366"/>
      <c r="K119" s="367"/>
      <c r="L119" s="368"/>
      <c r="M119" s="182" t="s">
        <v>174</v>
      </c>
      <c r="N119" s="105"/>
    </row>
    <row r="120" spans="1:14" s="32" customFormat="1" x14ac:dyDescent="0.3">
      <c r="A120" s="103" t="s">
        <v>147</v>
      </c>
      <c r="B120" s="392" t="s">
        <v>148</v>
      </c>
      <c r="C120" s="393"/>
      <c r="D120" s="393"/>
      <c r="E120" s="393"/>
      <c r="F120" s="394"/>
      <c r="G120" s="392"/>
      <c r="H120" s="393"/>
      <c r="I120" s="394"/>
      <c r="J120" s="366" t="s">
        <v>147</v>
      </c>
      <c r="K120" s="367"/>
      <c r="L120" s="368"/>
      <c r="M120" s="182" t="s">
        <v>148</v>
      </c>
      <c r="N120" s="105"/>
    </row>
    <row r="121" spans="1:14" s="32" customFormat="1" x14ac:dyDescent="0.3">
      <c r="A121" s="103" t="s">
        <v>149</v>
      </c>
      <c r="B121" s="389"/>
      <c r="C121" s="390"/>
      <c r="D121" s="390"/>
      <c r="E121" s="390"/>
      <c r="F121" s="391"/>
      <c r="G121" s="389"/>
      <c r="H121" s="390"/>
      <c r="I121" s="391"/>
      <c r="J121" s="366" t="s">
        <v>149</v>
      </c>
      <c r="K121" s="367"/>
      <c r="L121" s="368"/>
      <c r="M121" s="182"/>
      <c r="N121" s="105"/>
    </row>
  </sheetData>
  <mergeCells count="29">
    <mergeCell ref="B121:F121"/>
    <mergeCell ref="G121:I121"/>
    <mergeCell ref="J121:L121"/>
    <mergeCell ref="B119:F119"/>
    <mergeCell ref="G119:I119"/>
    <mergeCell ref="J119:L119"/>
    <mergeCell ref="B120:F120"/>
    <mergeCell ref="G120:I120"/>
    <mergeCell ref="J120:L120"/>
    <mergeCell ref="A117:F117"/>
    <mergeCell ref="G117:I117"/>
    <mergeCell ref="J117:M117"/>
    <mergeCell ref="A118:F118"/>
    <mergeCell ref="G118:I118"/>
    <mergeCell ref="J118:M118"/>
    <mergeCell ref="A116:F116"/>
    <mergeCell ref="G116:I116"/>
    <mergeCell ref="J116:M116"/>
    <mergeCell ref="C2:I2"/>
    <mergeCell ref="A3:M3"/>
    <mergeCell ref="C4:I4"/>
    <mergeCell ref="K5:L5"/>
    <mergeCell ref="A10:A11"/>
    <mergeCell ref="B10:H10"/>
    <mergeCell ref="I10:I11"/>
    <mergeCell ref="J10:M10"/>
    <mergeCell ref="A115:F115"/>
    <mergeCell ref="G115:I115"/>
    <mergeCell ref="J115:M11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  <rowBreaks count="2" manualBreakCount="2">
    <brk id="49" max="16383" man="1"/>
    <brk id="76" max="17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25"/>
  <sheetViews>
    <sheetView topLeftCell="A10" zoomScale="80" zoomScaleNormal="80" workbookViewId="0">
      <selection activeCell="K15" sqref="K15"/>
    </sheetView>
  </sheetViews>
  <sheetFormatPr defaultColWidth="9.109375" defaultRowHeight="13.8" x14ac:dyDescent="0.25"/>
  <cols>
    <col min="1" max="1" width="47.6640625" style="16" customWidth="1"/>
    <col min="2" max="3" width="5.88671875" style="1" customWidth="1"/>
    <col min="4" max="4" width="5.5546875" style="1" customWidth="1"/>
    <col min="5" max="5" width="9" style="1" customWidth="1"/>
    <col min="6" max="7" width="6" style="1" customWidth="1"/>
    <col min="8" max="8" width="7.44140625" style="1" customWidth="1"/>
    <col min="9" max="13" width="14.44140625" style="82" customWidth="1"/>
    <col min="14" max="14" width="9.88671875" style="1" bestFit="1" customWidth="1"/>
    <col min="15" max="16384" width="9.109375" style="1"/>
  </cols>
  <sheetData>
    <row r="1" spans="1:56" x14ac:dyDescent="0.25">
      <c r="A1" s="3"/>
      <c r="B1" s="4"/>
      <c r="C1" s="4"/>
      <c r="D1" s="5"/>
      <c r="E1" s="6"/>
      <c r="F1" s="6"/>
      <c r="G1" s="6"/>
      <c r="H1" s="2"/>
      <c r="I1" s="77"/>
      <c r="J1" s="78"/>
      <c r="K1" s="78"/>
      <c r="L1" s="78"/>
      <c r="M1" s="78"/>
    </row>
    <row r="2" spans="1:56" ht="17.399999999999999" x14ac:dyDescent="0.3">
      <c r="A2" s="3"/>
      <c r="B2" s="4"/>
      <c r="C2" s="369" t="s">
        <v>181</v>
      </c>
      <c r="D2" s="369"/>
      <c r="E2" s="369"/>
      <c r="F2" s="369"/>
      <c r="G2" s="369"/>
      <c r="H2" s="369"/>
      <c r="I2" s="369"/>
      <c r="J2" s="79"/>
      <c r="K2" s="79"/>
      <c r="L2" s="78"/>
      <c r="M2" s="78"/>
    </row>
    <row r="3" spans="1:56" ht="15.6" x14ac:dyDescent="0.25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56" x14ac:dyDescent="0.25">
      <c r="A4" s="3"/>
      <c r="B4" s="7"/>
      <c r="C4" s="371" t="s">
        <v>1</v>
      </c>
      <c r="D4" s="371"/>
      <c r="E4" s="371"/>
      <c r="F4" s="371"/>
      <c r="G4" s="371"/>
      <c r="H4" s="371"/>
      <c r="I4" s="371"/>
      <c r="J4" s="80"/>
      <c r="K4" s="80"/>
      <c r="L4" s="78"/>
      <c r="M4" s="78"/>
    </row>
    <row r="5" spans="1:56" ht="15.6" x14ac:dyDescent="0.3">
      <c r="A5" s="3"/>
      <c r="B5" s="8"/>
      <c r="C5" s="9"/>
      <c r="D5" s="4"/>
      <c r="E5" s="4"/>
      <c r="F5" s="4"/>
      <c r="G5" s="4"/>
      <c r="H5" s="4"/>
      <c r="I5" s="81"/>
      <c r="K5" s="397" t="s">
        <v>2</v>
      </c>
      <c r="L5" s="397"/>
    </row>
    <row r="6" spans="1:56" x14ac:dyDescent="0.25">
      <c r="A6" s="3"/>
      <c r="B6" s="4"/>
      <c r="C6" s="4"/>
      <c r="D6" s="4"/>
      <c r="E6" s="4"/>
      <c r="F6" s="4"/>
      <c r="G6" s="4"/>
      <c r="H6" s="10"/>
      <c r="I6" s="83"/>
      <c r="K6" s="84" t="s">
        <v>3</v>
      </c>
      <c r="L6" s="85"/>
    </row>
    <row r="7" spans="1:56" ht="15.6" x14ac:dyDescent="0.25">
      <c r="A7" s="3"/>
      <c r="B7" s="11"/>
      <c r="C7" s="11"/>
      <c r="D7" s="11"/>
      <c r="E7" s="11"/>
      <c r="F7" s="11"/>
      <c r="G7" s="11"/>
      <c r="H7" s="11"/>
      <c r="I7" s="86"/>
      <c r="K7" s="84" t="s">
        <v>4</v>
      </c>
      <c r="L7" s="85"/>
    </row>
    <row r="8" spans="1:56" x14ac:dyDescent="0.25">
      <c r="A8" s="12" t="s">
        <v>5</v>
      </c>
      <c r="B8" s="13"/>
      <c r="C8" s="4"/>
      <c r="D8" s="4"/>
      <c r="E8" s="4"/>
      <c r="F8" s="4"/>
      <c r="G8" s="4"/>
      <c r="H8" s="10"/>
      <c r="I8" s="83"/>
      <c r="K8" s="84" t="s">
        <v>6</v>
      </c>
      <c r="L8" s="85" t="s">
        <v>7</v>
      </c>
    </row>
    <row r="9" spans="1:56" s="17" customFormat="1" ht="13.2" x14ac:dyDescent="0.25">
      <c r="A9" s="3"/>
      <c r="B9" s="13"/>
      <c r="C9" s="13"/>
      <c r="D9" s="13"/>
      <c r="E9" s="4"/>
      <c r="F9" s="4"/>
      <c r="G9" s="4"/>
      <c r="H9" s="10"/>
      <c r="I9" s="83"/>
      <c r="J9" s="87"/>
      <c r="K9" s="88"/>
      <c r="L9" s="83"/>
      <c r="M9" s="87"/>
    </row>
    <row r="10" spans="1:56" s="24" customFormat="1" ht="13.2" x14ac:dyDescent="0.3">
      <c r="A10" s="373" t="s">
        <v>8</v>
      </c>
      <c r="B10" s="398" t="s">
        <v>9</v>
      </c>
      <c r="C10" s="398"/>
      <c r="D10" s="398"/>
      <c r="E10" s="398"/>
      <c r="F10" s="398"/>
      <c r="G10" s="398"/>
      <c r="H10" s="398"/>
      <c r="I10" s="399" t="s">
        <v>10</v>
      </c>
      <c r="J10" s="399" t="s">
        <v>11</v>
      </c>
      <c r="K10" s="399"/>
      <c r="L10" s="399"/>
      <c r="M10" s="399"/>
    </row>
    <row r="11" spans="1:56" s="24" customFormat="1" ht="52.8" x14ac:dyDescent="0.3">
      <c r="A11" s="374"/>
      <c r="B11" s="43" t="s">
        <v>12</v>
      </c>
      <c r="C11" s="43" t="s">
        <v>13</v>
      </c>
      <c r="D11" s="43" t="s">
        <v>14</v>
      </c>
      <c r="E11" s="43" t="s">
        <v>15</v>
      </c>
      <c r="F11" s="43" t="s">
        <v>16</v>
      </c>
      <c r="G11" s="43" t="s">
        <v>142</v>
      </c>
      <c r="H11" s="43" t="s">
        <v>17</v>
      </c>
      <c r="I11" s="399"/>
      <c r="J11" s="89" t="s">
        <v>18</v>
      </c>
      <c r="K11" s="89" t="s">
        <v>19</v>
      </c>
      <c r="L11" s="89" t="s">
        <v>20</v>
      </c>
      <c r="M11" s="89" t="s">
        <v>21</v>
      </c>
    </row>
    <row r="12" spans="1:56" s="24" customFormat="1" ht="13.2" x14ac:dyDescent="0.3">
      <c r="A12" s="18">
        <v>1</v>
      </c>
      <c r="B12" s="43">
        <v>3</v>
      </c>
      <c r="C12" s="43">
        <v>4</v>
      </c>
      <c r="D12" s="43">
        <v>5</v>
      </c>
      <c r="E12" s="43">
        <v>6</v>
      </c>
      <c r="F12" s="43">
        <v>7</v>
      </c>
      <c r="G12" s="43">
        <v>8</v>
      </c>
      <c r="H12" s="43">
        <v>9</v>
      </c>
      <c r="I12" s="90">
        <v>10</v>
      </c>
      <c r="J12" s="90">
        <v>11</v>
      </c>
      <c r="K12" s="90">
        <v>12</v>
      </c>
      <c r="L12" s="90">
        <v>13</v>
      </c>
      <c r="M12" s="90">
        <v>14</v>
      </c>
    </row>
    <row r="13" spans="1:56" s="40" customFormat="1" ht="13.2" x14ac:dyDescent="0.3">
      <c r="A13" s="36" t="s">
        <v>132</v>
      </c>
      <c r="B13" s="37">
        <v>544</v>
      </c>
      <c r="C13" s="38" t="s">
        <v>23</v>
      </c>
      <c r="D13" s="38" t="s">
        <v>133</v>
      </c>
      <c r="E13" s="37">
        <v>0</v>
      </c>
      <c r="F13" s="37">
        <v>0</v>
      </c>
      <c r="G13" s="37"/>
      <c r="H13" s="39">
        <v>0</v>
      </c>
      <c r="I13" s="67" t="e">
        <f>J13+K13+L13+M13</f>
        <v>#REF!</v>
      </c>
      <c r="J13" s="67" t="e">
        <f>J14+J24+J81+J98+J109+J117+J120</f>
        <v>#REF!</v>
      </c>
      <c r="K13" s="67" t="e">
        <f>K14+K24+K81+K98+K109+K117+K120</f>
        <v>#REF!</v>
      </c>
      <c r="L13" s="67" t="e">
        <f>L14+L24+L81+L98+L109+L117+L120</f>
        <v>#REF!</v>
      </c>
      <c r="M13" s="67" t="e">
        <f>M14+M24+M81+M98+M109+M117+M120</f>
        <v>#REF!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</row>
    <row r="14" spans="1:56" s="24" customFormat="1" ht="13.2" x14ac:dyDescent="0.3">
      <c r="A14" s="48" t="s">
        <v>22</v>
      </c>
      <c r="B14" s="49">
        <v>544</v>
      </c>
      <c r="C14" s="50" t="s">
        <v>23</v>
      </c>
      <c r="D14" s="50" t="s">
        <v>24</v>
      </c>
      <c r="E14" s="50" t="s">
        <v>159</v>
      </c>
      <c r="F14" s="49">
        <v>611</v>
      </c>
      <c r="G14" s="49">
        <v>241</v>
      </c>
      <c r="H14" s="51"/>
      <c r="I14" s="66" t="e">
        <f>I18+I21+I23</f>
        <v>#REF!</v>
      </c>
      <c r="J14" s="66" t="e">
        <f>J18+J21+J23</f>
        <v>#REF!</v>
      </c>
      <c r="K14" s="66" t="e">
        <f>K18+K21+K23</f>
        <v>#REF!</v>
      </c>
      <c r="L14" s="66" t="e">
        <f>L18+L21+L23</f>
        <v>#REF!</v>
      </c>
      <c r="M14" s="66" t="e">
        <f>M18+M21+M23</f>
        <v>#REF!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</row>
    <row r="15" spans="1:56" s="24" customFormat="1" ht="13.2" x14ac:dyDescent="0.3">
      <c r="A15" s="19" t="s">
        <v>25</v>
      </c>
      <c r="B15" s="25">
        <v>544</v>
      </c>
      <c r="C15" s="26" t="s">
        <v>23</v>
      </c>
      <c r="D15" s="26" t="s">
        <v>24</v>
      </c>
      <c r="E15" s="26" t="s">
        <v>159</v>
      </c>
      <c r="F15" s="25">
        <v>611</v>
      </c>
      <c r="G15" s="25">
        <v>241</v>
      </c>
      <c r="H15" s="27">
        <v>211</v>
      </c>
      <c r="I15" s="75" t="e">
        <f>J15+K15+L15+M15</f>
        <v>#REF!</v>
      </c>
      <c r="J15" s="75"/>
      <c r="K15" s="75" t="e">
        <f>#REF!+#REF!</f>
        <v>#REF!</v>
      </c>
      <c r="L15" s="75" t="e">
        <f>#REF!+#REF!</f>
        <v>#REF!</v>
      </c>
      <c r="M15" s="75">
        <v>22526247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</row>
    <row r="16" spans="1:56" s="24" customFormat="1" ht="13.2" x14ac:dyDescent="0.3">
      <c r="A16" s="19" t="s">
        <v>26</v>
      </c>
      <c r="B16" s="45">
        <v>544</v>
      </c>
      <c r="C16" s="46" t="s">
        <v>23</v>
      </c>
      <c r="D16" s="46" t="s">
        <v>24</v>
      </c>
      <c r="E16" s="46" t="s">
        <v>159</v>
      </c>
      <c r="F16" s="45">
        <v>611</v>
      </c>
      <c r="G16" s="45">
        <v>241</v>
      </c>
      <c r="H16" s="53"/>
      <c r="I16" s="68" t="e">
        <f>J16+K16+L16+M16</f>
        <v>#REF!</v>
      </c>
      <c r="J16" s="75" t="e">
        <f>#REF!+#REF!</f>
        <v>#REF!</v>
      </c>
      <c r="K16" s="75" t="e">
        <f>#REF!+#REF!</f>
        <v>#REF!</v>
      </c>
      <c r="L16" s="75" t="e">
        <f>#REF!+#REF!</f>
        <v>#REF!</v>
      </c>
      <c r="M16" s="75" t="e">
        <f>#REF!+#REF!</f>
        <v>#REF!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</row>
    <row r="17" spans="1:56" s="24" customFormat="1" ht="13.2" x14ac:dyDescent="0.3">
      <c r="A17" s="19" t="s">
        <v>28</v>
      </c>
      <c r="B17" s="45">
        <v>544</v>
      </c>
      <c r="C17" s="46" t="s">
        <v>23</v>
      </c>
      <c r="D17" s="46" t="s">
        <v>24</v>
      </c>
      <c r="E17" s="46" t="s">
        <v>159</v>
      </c>
      <c r="F17" s="45">
        <v>611</v>
      </c>
      <c r="G17" s="45">
        <v>241</v>
      </c>
      <c r="H17" s="53">
        <v>213</v>
      </c>
      <c r="I17" s="68" t="e">
        <f>J17+K17+L17+M17</f>
        <v>#REF!</v>
      </c>
      <c r="J17" s="75"/>
      <c r="K17" s="75" t="e">
        <f>#REF!+#REF!</f>
        <v>#REF!</v>
      </c>
      <c r="L17" s="75" t="e">
        <f>#REF!+#REF!</f>
        <v>#REF!</v>
      </c>
      <c r="M17" s="75">
        <v>5811138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</row>
    <row r="18" spans="1:56" s="24" customFormat="1" ht="13.2" x14ac:dyDescent="0.3">
      <c r="A18" s="54" t="s">
        <v>177</v>
      </c>
      <c r="B18" s="55"/>
      <c r="C18" s="56"/>
      <c r="D18" s="56"/>
      <c r="E18" s="55"/>
      <c r="F18" s="55"/>
      <c r="G18" s="55"/>
      <c r="H18" s="57"/>
      <c r="I18" s="69" t="e">
        <f>I15+I16+I17</f>
        <v>#REF!</v>
      </c>
      <c r="J18" s="70" t="e">
        <f>#REF!+#REF!</f>
        <v>#REF!</v>
      </c>
      <c r="K18" s="70" t="e">
        <f>#REF!+#REF!</f>
        <v>#REF!</v>
      </c>
      <c r="L18" s="70" t="e">
        <f>#REF!+#REF!</f>
        <v>#REF!</v>
      </c>
      <c r="M18" s="70" t="e">
        <f>#REF!+#REF!</f>
        <v>#REF!</v>
      </c>
    </row>
    <row r="19" spans="1:56" s="24" customFormat="1" ht="13.2" x14ac:dyDescent="0.3">
      <c r="A19" s="19" t="s">
        <v>30</v>
      </c>
      <c r="B19" s="45">
        <v>544</v>
      </c>
      <c r="C19" s="46" t="s">
        <v>23</v>
      </c>
      <c r="D19" s="46" t="s">
        <v>24</v>
      </c>
      <c r="E19" s="46" t="s">
        <v>159</v>
      </c>
      <c r="F19" s="45">
        <v>611</v>
      </c>
      <c r="G19" s="45">
        <v>241</v>
      </c>
      <c r="H19" s="53" t="s">
        <v>31</v>
      </c>
      <c r="I19" s="68" t="e">
        <f>J19+K19+L19+M19</f>
        <v>#REF!</v>
      </c>
      <c r="J19" s="75" t="e">
        <f>#REF!+#REF!</f>
        <v>#REF!</v>
      </c>
      <c r="K19" s="75" t="e">
        <f>#REF!+#REF!</f>
        <v>#REF!</v>
      </c>
      <c r="L19" s="75" t="e">
        <f>#REF!+#REF!</f>
        <v>#REF!</v>
      </c>
      <c r="M19" s="75" t="e">
        <f>#REF!+#REF!</f>
        <v>#REF!</v>
      </c>
    </row>
    <row r="20" spans="1:56" s="24" customFormat="1" ht="13.2" x14ac:dyDescent="0.3">
      <c r="A20" s="19" t="s">
        <v>32</v>
      </c>
      <c r="B20" s="45">
        <v>544</v>
      </c>
      <c r="C20" s="46" t="s">
        <v>23</v>
      </c>
      <c r="D20" s="46" t="s">
        <v>24</v>
      </c>
      <c r="E20" s="46" t="s">
        <v>159</v>
      </c>
      <c r="F20" s="45">
        <v>611</v>
      </c>
      <c r="G20" s="45">
        <v>241</v>
      </c>
      <c r="H20" s="27" t="s">
        <v>33</v>
      </c>
      <c r="I20" s="68" t="e">
        <f>J20+K20+L20+M20</f>
        <v>#REF!</v>
      </c>
      <c r="J20" s="75" t="e">
        <f>#REF!+#REF!</f>
        <v>#REF!</v>
      </c>
      <c r="K20" s="75" t="e">
        <f>#REF!+#REF!</f>
        <v>#REF!</v>
      </c>
      <c r="L20" s="75" t="e">
        <f>#REF!+#REF!</f>
        <v>#REF!</v>
      </c>
      <c r="M20" s="75" t="e">
        <f>#REF!+#REF!</f>
        <v>#REF!</v>
      </c>
    </row>
    <row r="21" spans="1:56" s="24" customFormat="1" ht="13.2" x14ac:dyDescent="0.3">
      <c r="A21" s="54" t="s">
        <v>34</v>
      </c>
      <c r="B21" s="55"/>
      <c r="C21" s="56"/>
      <c r="D21" s="56"/>
      <c r="E21" s="55"/>
      <c r="F21" s="55"/>
      <c r="G21" s="55"/>
      <c r="H21" s="57"/>
      <c r="I21" s="70" t="e">
        <f>I19+I20</f>
        <v>#REF!</v>
      </c>
      <c r="J21" s="70" t="e">
        <f>#REF!+#REF!</f>
        <v>#REF!</v>
      </c>
      <c r="K21" s="70" t="e">
        <f>#REF!+#REF!</f>
        <v>#REF!</v>
      </c>
      <c r="L21" s="70" t="e">
        <f>#REF!+#REF!</f>
        <v>#REF!</v>
      </c>
      <c r="M21" s="70" t="e">
        <f>#REF!+#REF!</f>
        <v>#REF!</v>
      </c>
    </row>
    <row r="22" spans="1:56" s="24" customFormat="1" ht="16.5" customHeight="1" x14ac:dyDescent="0.3">
      <c r="A22" s="19" t="s">
        <v>35</v>
      </c>
      <c r="B22" s="45">
        <v>544</v>
      </c>
      <c r="C22" s="46" t="s">
        <v>23</v>
      </c>
      <c r="D22" s="46" t="s">
        <v>24</v>
      </c>
      <c r="E22" s="46" t="s">
        <v>159</v>
      </c>
      <c r="F22" s="45">
        <v>611</v>
      </c>
      <c r="G22" s="45">
        <v>241</v>
      </c>
      <c r="H22" s="53" t="s">
        <v>36</v>
      </c>
      <c r="I22" s="68" t="e">
        <f>J22+K22+L22+M22</f>
        <v>#REF!</v>
      </c>
      <c r="J22" s="75" t="e">
        <f>#REF!+#REF!</f>
        <v>#REF!</v>
      </c>
      <c r="K22" s="75" t="e">
        <f>#REF!+#REF!</f>
        <v>#REF!</v>
      </c>
      <c r="L22" s="75" t="e">
        <f>#REF!+#REF!</f>
        <v>#REF!</v>
      </c>
      <c r="M22" s="75" t="e">
        <f>#REF!+#REF!</f>
        <v>#REF!</v>
      </c>
    </row>
    <row r="23" spans="1:56" s="24" customFormat="1" ht="13.2" x14ac:dyDescent="0.3">
      <c r="A23" s="54" t="s">
        <v>37</v>
      </c>
      <c r="B23" s="55"/>
      <c r="C23" s="56"/>
      <c r="D23" s="56"/>
      <c r="E23" s="55"/>
      <c r="F23" s="55"/>
      <c r="G23" s="55"/>
      <c r="H23" s="57"/>
      <c r="I23" s="70" t="e">
        <f>I22</f>
        <v>#REF!</v>
      </c>
      <c r="J23" s="70" t="e">
        <f>#REF!+#REF!</f>
        <v>#REF!</v>
      </c>
      <c r="K23" s="70" t="e">
        <f>#REF!+#REF!</f>
        <v>#REF!</v>
      </c>
      <c r="L23" s="70" t="e">
        <f>#REF!+#REF!</f>
        <v>#REF!</v>
      </c>
      <c r="M23" s="70" t="e">
        <f>#REF!+#REF!</f>
        <v>#REF!</v>
      </c>
    </row>
    <row r="24" spans="1:56" s="17" customFormat="1" ht="15" customHeight="1" x14ac:dyDescent="0.25">
      <c r="A24" s="48" t="s">
        <v>38</v>
      </c>
      <c r="B24" s="49">
        <v>544</v>
      </c>
      <c r="C24" s="50" t="s">
        <v>23</v>
      </c>
      <c r="D24" s="50" t="s">
        <v>24</v>
      </c>
      <c r="E24" s="50" t="s">
        <v>136</v>
      </c>
      <c r="F24" s="49">
        <v>611</v>
      </c>
      <c r="G24" s="49">
        <v>241</v>
      </c>
      <c r="H24" s="51"/>
      <c r="I24" s="66" t="e">
        <f>J24+K24+L24+M24</f>
        <v>#REF!</v>
      </c>
      <c r="J24" s="66" t="e">
        <f>#REF!+#REF!</f>
        <v>#REF!</v>
      </c>
      <c r="K24" s="66" t="e">
        <f>#REF!+#REF!</f>
        <v>#REF!</v>
      </c>
      <c r="L24" s="66" t="e">
        <f>#REF!+#REF!</f>
        <v>#REF!</v>
      </c>
      <c r="M24" s="66" t="e">
        <f>#REF!+#REF!</f>
        <v>#REF!</v>
      </c>
    </row>
    <row r="25" spans="1:56" s="17" customFormat="1" ht="13.2" x14ac:dyDescent="0.25">
      <c r="A25" s="19" t="s">
        <v>25</v>
      </c>
      <c r="B25" s="25">
        <v>544</v>
      </c>
      <c r="C25" s="26" t="s">
        <v>23</v>
      </c>
      <c r="D25" s="26" t="s">
        <v>24</v>
      </c>
      <c r="E25" s="26" t="s">
        <v>136</v>
      </c>
      <c r="F25" s="25">
        <v>611</v>
      </c>
      <c r="G25" s="25">
        <v>241</v>
      </c>
      <c r="H25" s="27">
        <v>211</v>
      </c>
      <c r="I25" s="75" t="e">
        <f>J25+K25+L25+M25</f>
        <v>#REF!</v>
      </c>
      <c r="J25" s="75" t="e">
        <f>#REF!+#REF!</f>
        <v>#REF!</v>
      </c>
      <c r="K25" s="75" t="e">
        <f>#REF!+#REF!</f>
        <v>#REF!</v>
      </c>
      <c r="L25" s="75" t="e">
        <f>#REF!+#REF!</f>
        <v>#REF!</v>
      </c>
      <c r="M25" s="75" t="e">
        <f>#REF!+#REF!</f>
        <v>#REF!</v>
      </c>
    </row>
    <row r="26" spans="1:56" s="17" customFormat="1" ht="13.2" x14ac:dyDescent="0.25">
      <c r="A26" s="19" t="s">
        <v>26</v>
      </c>
      <c r="B26" s="25">
        <v>544</v>
      </c>
      <c r="C26" s="26" t="s">
        <v>23</v>
      </c>
      <c r="D26" s="26" t="s">
        <v>24</v>
      </c>
      <c r="E26" s="26" t="s">
        <v>136</v>
      </c>
      <c r="F26" s="25">
        <v>611</v>
      </c>
      <c r="G26" s="25">
        <v>241</v>
      </c>
      <c r="H26" s="27" t="s">
        <v>27</v>
      </c>
      <c r="I26" s="91"/>
      <c r="J26" s="75" t="e">
        <f>#REF!+#REF!</f>
        <v>#REF!</v>
      </c>
      <c r="K26" s="75" t="e">
        <f>#REF!+#REF!</f>
        <v>#REF!</v>
      </c>
      <c r="L26" s="75" t="e">
        <f>#REF!+#REF!</f>
        <v>#REF!</v>
      </c>
      <c r="M26" s="75" t="e">
        <f>#REF!+#REF!</f>
        <v>#REF!</v>
      </c>
    </row>
    <row r="27" spans="1:56" s="17" customFormat="1" ht="13.2" x14ac:dyDescent="0.25">
      <c r="A27" s="19" t="s">
        <v>28</v>
      </c>
      <c r="B27" s="25">
        <v>544</v>
      </c>
      <c r="C27" s="26" t="s">
        <v>23</v>
      </c>
      <c r="D27" s="26" t="s">
        <v>24</v>
      </c>
      <c r="E27" s="26" t="s">
        <v>136</v>
      </c>
      <c r="F27" s="25">
        <v>611</v>
      </c>
      <c r="G27" s="25">
        <v>241</v>
      </c>
      <c r="H27" s="27">
        <v>213</v>
      </c>
      <c r="I27" s="75" t="e">
        <f>SUM(J27:M27)</f>
        <v>#REF!</v>
      </c>
      <c r="J27" s="75" t="e">
        <f>#REF!+#REF!</f>
        <v>#REF!</v>
      </c>
      <c r="K27" s="75" t="e">
        <f>#REF!+#REF!</f>
        <v>#REF!</v>
      </c>
      <c r="L27" s="75" t="e">
        <f>#REF!+#REF!</f>
        <v>#REF!</v>
      </c>
      <c r="M27" s="75" t="e">
        <f>#REF!+#REF!</f>
        <v>#REF!</v>
      </c>
    </row>
    <row r="28" spans="1:56" s="17" customFormat="1" ht="13.2" x14ac:dyDescent="0.25">
      <c r="A28" s="54" t="s">
        <v>29</v>
      </c>
      <c r="B28" s="55"/>
      <c r="C28" s="56"/>
      <c r="D28" s="56"/>
      <c r="E28" s="55"/>
      <c r="F28" s="55"/>
      <c r="G28" s="55"/>
      <c r="H28" s="57"/>
      <c r="I28" s="92" t="e">
        <f>SUM(I25:I27)</f>
        <v>#REF!</v>
      </c>
      <c r="J28" s="70" t="e">
        <f>#REF!+#REF!</f>
        <v>#REF!</v>
      </c>
      <c r="K28" s="70" t="e">
        <f>#REF!+#REF!</f>
        <v>#REF!</v>
      </c>
      <c r="L28" s="70" t="e">
        <f>#REF!+#REF!</f>
        <v>#REF!</v>
      </c>
      <c r="M28" s="70" t="e">
        <f>#REF!+#REF!</f>
        <v>#REF!</v>
      </c>
    </row>
    <row r="29" spans="1:56" s="17" customFormat="1" ht="13.2" x14ac:dyDescent="0.25">
      <c r="A29" s="19" t="s">
        <v>39</v>
      </c>
      <c r="B29" s="25">
        <v>544</v>
      </c>
      <c r="C29" s="26" t="s">
        <v>23</v>
      </c>
      <c r="D29" s="26" t="s">
        <v>24</v>
      </c>
      <c r="E29" s="26" t="s">
        <v>136</v>
      </c>
      <c r="F29" s="25">
        <v>611</v>
      </c>
      <c r="G29" s="25">
        <v>241</v>
      </c>
      <c r="H29" s="27" t="s">
        <v>40</v>
      </c>
      <c r="I29" s="91" t="e">
        <f>J29+K29+L29+M29</f>
        <v>#REF!</v>
      </c>
      <c r="J29" s="75" t="e">
        <f>#REF!+#REF!</f>
        <v>#REF!</v>
      </c>
      <c r="K29" s="75" t="e">
        <f>#REF!+#REF!</f>
        <v>#REF!</v>
      </c>
      <c r="L29" s="75" t="e">
        <f>#REF!+#REF!</f>
        <v>#REF!</v>
      </c>
      <c r="M29" s="75" t="e">
        <f>#REF!+#REF!</f>
        <v>#REF!</v>
      </c>
    </row>
    <row r="30" spans="1:56" s="17" customFormat="1" ht="13.2" x14ac:dyDescent="0.25">
      <c r="A30" s="19" t="s">
        <v>41</v>
      </c>
      <c r="B30" s="25">
        <v>544</v>
      </c>
      <c r="C30" s="26" t="s">
        <v>23</v>
      </c>
      <c r="D30" s="26" t="s">
        <v>24</v>
      </c>
      <c r="E30" s="26" t="s">
        <v>136</v>
      </c>
      <c r="F30" s="25">
        <v>611</v>
      </c>
      <c r="G30" s="25">
        <v>241</v>
      </c>
      <c r="H30" s="27" t="s">
        <v>42</v>
      </c>
      <c r="I30" s="91" t="e">
        <f>J30+K30+L30+M30</f>
        <v>#REF!</v>
      </c>
      <c r="J30" s="75" t="e">
        <f>#REF!+#REF!</f>
        <v>#REF!</v>
      </c>
      <c r="K30" s="75" t="e">
        <f>#REF!+#REF!</f>
        <v>#REF!</v>
      </c>
      <c r="L30" s="75" t="e">
        <f>#REF!+#REF!</f>
        <v>#REF!</v>
      </c>
      <c r="M30" s="75" t="e">
        <f>#REF!+#REF!</f>
        <v>#REF!</v>
      </c>
    </row>
    <row r="31" spans="1:56" s="17" customFormat="1" ht="13.2" x14ac:dyDescent="0.25">
      <c r="A31" s="19" t="s">
        <v>43</v>
      </c>
      <c r="B31" s="25">
        <v>544</v>
      </c>
      <c r="C31" s="26" t="s">
        <v>23</v>
      </c>
      <c r="D31" s="26" t="s">
        <v>24</v>
      </c>
      <c r="E31" s="26" t="s">
        <v>136</v>
      </c>
      <c r="F31" s="25">
        <v>611</v>
      </c>
      <c r="G31" s="25">
        <v>241</v>
      </c>
      <c r="H31" s="27" t="s">
        <v>44</v>
      </c>
      <c r="I31" s="91"/>
      <c r="J31" s="75" t="e">
        <f>#REF!+#REF!</f>
        <v>#REF!</v>
      </c>
      <c r="K31" s="75" t="e">
        <f>#REF!+#REF!</f>
        <v>#REF!</v>
      </c>
      <c r="L31" s="75" t="e">
        <f>#REF!+#REF!</f>
        <v>#REF!</v>
      </c>
      <c r="M31" s="75" t="e">
        <f>#REF!+#REF!</f>
        <v>#REF!</v>
      </c>
    </row>
    <row r="32" spans="1:56" s="17" customFormat="1" ht="13.2" x14ac:dyDescent="0.25">
      <c r="A32" s="54" t="s">
        <v>45</v>
      </c>
      <c r="B32" s="55"/>
      <c r="C32" s="56"/>
      <c r="D32" s="56"/>
      <c r="E32" s="55"/>
      <c r="F32" s="55"/>
      <c r="G32" s="55"/>
      <c r="H32" s="57"/>
      <c r="I32" s="92" t="e">
        <f>SUM(I29:I31)</f>
        <v>#REF!</v>
      </c>
      <c r="J32" s="70" t="e">
        <f>#REF!+#REF!</f>
        <v>#REF!</v>
      </c>
      <c r="K32" s="70" t="e">
        <f>#REF!+#REF!</f>
        <v>#REF!</v>
      </c>
      <c r="L32" s="70" t="e">
        <f>#REF!+#REF!</f>
        <v>#REF!</v>
      </c>
      <c r="M32" s="70" t="e">
        <f>#REF!+#REF!</f>
        <v>#REF!</v>
      </c>
    </row>
    <row r="33" spans="1:13" s="17" customFormat="1" ht="13.2" x14ac:dyDescent="0.25">
      <c r="A33" s="19" t="s">
        <v>46</v>
      </c>
      <c r="B33" s="25">
        <v>544</v>
      </c>
      <c r="C33" s="26" t="s">
        <v>23</v>
      </c>
      <c r="D33" s="26" t="s">
        <v>24</v>
      </c>
      <c r="E33" s="26" t="s">
        <v>136</v>
      </c>
      <c r="F33" s="25">
        <v>611</v>
      </c>
      <c r="G33" s="25">
        <v>241</v>
      </c>
      <c r="H33" s="27" t="s">
        <v>47</v>
      </c>
      <c r="I33" s="91" t="e">
        <f>J33+K33+L33+M33</f>
        <v>#REF!</v>
      </c>
      <c r="J33" s="75" t="e">
        <f>#REF!+#REF!</f>
        <v>#REF!</v>
      </c>
      <c r="K33" s="75" t="e">
        <f>#REF!+#REF!</f>
        <v>#REF!</v>
      </c>
      <c r="L33" s="75" t="e">
        <f>#REF!+#REF!</f>
        <v>#REF!</v>
      </c>
      <c r="M33" s="75" t="e">
        <f>#REF!+#REF!</f>
        <v>#REF!</v>
      </c>
    </row>
    <row r="34" spans="1:13" s="17" customFormat="1" ht="13.2" x14ac:dyDescent="0.25">
      <c r="A34" s="19" t="s">
        <v>48</v>
      </c>
      <c r="B34" s="25">
        <v>544</v>
      </c>
      <c r="C34" s="26" t="s">
        <v>23</v>
      </c>
      <c r="D34" s="26" t="s">
        <v>24</v>
      </c>
      <c r="E34" s="26" t="s">
        <v>136</v>
      </c>
      <c r="F34" s="25">
        <v>611</v>
      </c>
      <c r="G34" s="25">
        <v>241</v>
      </c>
      <c r="H34" s="27" t="s">
        <v>49</v>
      </c>
      <c r="I34" s="91"/>
      <c r="J34" s="75" t="e">
        <f>#REF!+#REF!</f>
        <v>#REF!</v>
      </c>
      <c r="K34" s="75" t="e">
        <f>#REF!+#REF!</f>
        <v>#REF!</v>
      </c>
      <c r="L34" s="75" t="e">
        <f>#REF!+#REF!</f>
        <v>#REF!</v>
      </c>
      <c r="M34" s="75" t="e">
        <f>#REF!+#REF!</f>
        <v>#REF!</v>
      </c>
    </row>
    <row r="35" spans="1:13" s="17" customFormat="1" ht="13.2" x14ac:dyDescent="0.25">
      <c r="A35" s="54" t="s">
        <v>50</v>
      </c>
      <c r="B35" s="55"/>
      <c r="C35" s="56"/>
      <c r="D35" s="56"/>
      <c r="E35" s="55"/>
      <c r="F35" s="55"/>
      <c r="G35" s="55"/>
      <c r="H35" s="57"/>
      <c r="I35" s="92" t="e">
        <f>I33+I34</f>
        <v>#REF!</v>
      </c>
      <c r="J35" s="70" t="e">
        <f>#REF!+#REF!</f>
        <v>#REF!</v>
      </c>
      <c r="K35" s="70" t="e">
        <f>#REF!+#REF!</f>
        <v>#REF!</v>
      </c>
      <c r="L35" s="70" t="e">
        <f>#REF!+#REF!</f>
        <v>#REF!</v>
      </c>
      <c r="M35" s="70" t="e">
        <f>#REF!+#REF!</f>
        <v>#REF!</v>
      </c>
    </row>
    <row r="36" spans="1:13" s="17" customFormat="1" ht="13.2" x14ac:dyDescent="0.25">
      <c r="A36" s="19" t="s">
        <v>51</v>
      </c>
      <c r="B36" s="25">
        <v>544</v>
      </c>
      <c r="C36" s="26" t="s">
        <v>23</v>
      </c>
      <c r="D36" s="26" t="s">
        <v>24</v>
      </c>
      <c r="E36" s="26" t="s">
        <v>136</v>
      </c>
      <c r="F36" s="25">
        <v>611</v>
      </c>
      <c r="G36" s="25">
        <v>241</v>
      </c>
      <c r="H36" s="27" t="s">
        <v>52</v>
      </c>
      <c r="I36" s="91" t="e">
        <f t="shared" ref="I36:I41" si="0">J36+K36+L36+M36</f>
        <v>#REF!</v>
      </c>
      <c r="J36" s="75" t="e">
        <f>#REF!+#REF!</f>
        <v>#REF!</v>
      </c>
      <c r="K36" s="75" t="e">
        <f>#REF!+#REF!</f>
        <v>#REF!</v>
      </c>
      <c r="L36" s="75" t="e">
        <f>#REF!+#REF!</f>
        <v>#REF!</v>
      </c>
      <c r="M36" s="75" t="e">
        <f>#REF!+#REF!</f>
        <v>#REF!</v>
      </c>
    </row>
    <row r="37" spans="1:13" s="17" customFormat="1" ht="13.2" x14ac:dyDescent="0.25">
      <c r="A37" s="19" t="s">
        <v>53</v>
      </c>
      <c r="B37" s="25">
        <v>544</v>
      </c>
      <c r="C37" s="26" t="s">
        <v>23</v>
      </c>
      <c r="D37" s="26" t="s">
        <v>24</v>
      </c>
      <c r="E37" s="26" t="s">
        <v>136</v>
      </c>
      <c r="F37" s="25">
        <v>611</v>
      </c>
      <c r="G37" s="25">
        <v>241</v>
      </c>
      <c r="H37" s="27" t="s">
        <v>54</v>
      </c>
      <c r="I37" s="91" t="e">
        <f t="shared" si="0"/>
        <v>#REF!</v>
      </c>
      <c r="J37" s="75" t="e">
        <f>#REF!+#REF!</f>
        <v>#REF!</v>
      </c>
      <c r="K37" s="75" t="e">
        <f>#REF!+#REF!</f>
        <v>#REF!</v>
      </c>
      <c r="L37" s="75" t="e">
        <f>#REF!+#REF!</f>
        <v>#REF!</v>
      </c>
      <c r="M37" s="75" t="e">
        <f>#REF!+#REF!</f>
        <v>#REF!</v>
      </c>
    </row>
    <row r="38" spans="1:13" s="17" customFormat="1" ht="13.2" x14ac:dyDescent="0.25">
      <c r="A38" s="19" t="s">
        <v>55</v>
      </c>
      <c r="B38" s="25">
        <v>544</v>
      </c>
      <c r="C38" s="26" t="s">
        <v>23</v>
      </c>
      <c r="D38" s="26" t="s">
        <v>24</v>
      </c>
      <c r="E38" s="26" t="s">
        <v>136</v>
      </c>
      <c r="F38" s="25">
        <v>611</v>
      </c>
      <c r="G38" s="25">
        <v>241</v>
      </c>
      <c r="H38" s="27" t="s">
        <v>56</v>
      </c>
      <c r="I38" s="91" t="e">
        <f t="shared" si="0"/>
        <v>#REF!</v>
      </c>
      <c r="J38" s="75" t="e">
        <f>#REF!+#REF!</f>
        <v>#REF!</v>
      </c>
      <c r="K38" s="75" t="e">
        <f>#REF!+#REF!</f>
        <v>#REF!</v>
      </c>
      <c r="L38" s="75" t="e">
        <f>#REF!+#REF!</f>
        <v>#REF!</v>
      </c>
      <c r="M38" s="75" t="e">
        <f>#REF!+#REF!</f>
        <v>#REF!</v>
      </c>
    </row>
    <row r="39" spans="1:13" s="17" customFormat="1" ht="13.2" x14ac:dyDescent="0.25">
      <c r="A39" s="19" t="s">
        <v>57</v>
      </c>
      <c r="B39" s="25">
        <v>544</v>
      </c>
      <c r="C39" s="26" t="s">
        <v>23</v>
      </c>
      <c r="D39" s="26" t="s">
        <v>24</v>
      </c>
      <c r="E39" s="26" t="s">
        <v>136</v>
      </c>
      <c r="F39" s="25">
        <v>611</v>
      </c>
      <c r="G39" s="25">
        <v>241</v>
      </c>
      <c r="H39" s="27" t="s">
        <v>58</v>
      </c>
      <c r="I39" s="91" t="e">
        <f t="shared" si="0"/>
        <v>#REF!</v>
      </c>
      <c r="J39" s="75" t="e">
        <f>#REF!+#REF!</f>
        <v>#REF!</v>
      </c>
      <c r="K39" s="75" t="e">
        <f>#REF!+#REF!</f>
        <v>#REF!</v>
      </c>
      <c r="L39" s="75" t="e">
        <f>#REF!+#REF!</f>
        <v>#REF!</v>
      </c>
      <c r="M39" s="75" t="e">
        <f>#REF!+#REF!</f>
        <v>#REF!</v>
      </c>
    </row>
    <row r="40" spans="1:13" s="17" customFormat="1" ht="13.2" x14ac:dyDescent="0.25">
      <c r="A40" s="19" t="s">
        <v>59</v>
      </c>
      <c r="B40" s="25">
        <v>544</v>
      </c>
      <c r="C40" s="26" t="s">
        <v>23</v>
      </c>
      <c r="D40" s="26" t="s">
        <v>24</v>
      </c>
      <c r="E40" s="26" t="s">
        <v>136</v>
      </c>
      <c r="F40" s="25">
        <v>611</v>
      </c>
      <c r="G40" s="25">
        <v>241</v>
      </c>
      <c r="H40" s="27" t="s">
        <v>60</v>
      </c>
      <c r="I40" s="91" t="e">
        <f t="shared" si="0"/>
        <v>#REF!</v>
      </c>
      <c r="J40" s="75" t="e">
        <f>#REF!+#REF!</f>
        <v>#REF!</v>
      </c>
      <c r="K40" s="75" t="e">
        <f>#REF!+#REF!</f>
        <v>#REF!</v>
      </c>
      <c r="L40" s="75" t="e">
        <f>#REF!+#REF!</f>
        <v>#REF!</v>
      </c>
      <c r="M40" s="75" t="e">
        <f>#REF!+#REF!</f>
        <v>#REF!</v>
      </c>
    </row>
    <row r="41" spans="1:13" s="17" customFormat="1" ht="13.2" x14ac:dyDescent="0.25">
      <c r="A41" s="19" t="s">
        <v>61</v>
      </c>
      <c r="B41" s="25">
        <v>544</v>
      </c>
      <c r="C41" s="26" t="s">
        <v>23</v>
      </c>
      <c r="D41" s="26" t="s">
        <v>24</v>
      </c>
      <c r="E41" s="26" t="s">
        <v>136</v>
      </c>
      <c r="F41" s="25">
        <v>611</v>
      </c>
      <c r="G41" s="25">
        <v>241</v>
      </c>
      <c r="H41" s="27" t="s">
        <v>62</v>
      </c>
      <c r="I41" s="91" t="e">
        <f t="shared" si="0"/>
        <v>#REF!</v>
      </c>
      <c r="J41" s="75" t="e">
        <f>#REF!+#REF!</f>
        <v>#REF!</v>
      </c>
      <c r="K41" s="75" t="e">
        <f>#REF!+#REF!</f>
        <v>#REF!</v>
      </c>
      <c r="L41" s="75" t="e">
        <f>#REF!+#REF!</f>
        <v>#REF!</v>
      </c>
      <c r="M41" s="75" t="e">
        <f>#REF!+#REF!</f>
        <v>#REF!</v>
      </c>
    </row>
    <row r="42" spans="1:13" s="17" customFormat="1" ht="13.2" x14ac:dyDescent="0.25">
      <c r="A42" s="54" t="s">
        <v>63</v>
      </c>
      <c r="B42" s="55"/>
      <c r="C42" s="56"/>
      <c r="D42" s="56"/>
      <c r="E42" s="55"/>
      <c r="F42" s="55"/>
      <c r="G42" s="55"/>
      <c r="H42" s="57"/>
      <c r="I42" s="92" t="e">
        <f>SUM(I36:I41)</f>
        <v>#REF!</v>
      </c>
      <c r="J42" s="70" t="e">
        <f>#REF!+#REF!</f>
        <v>#REF!</v>
      </c>
      <c r="K42" s="70" t="e">
        <f>#REF!+#REF!</f>
        <v>#REF!</v>
      </c>
      <c r="L42" s="70" t="e">
        <f>#REF!+#REF!</f>
        <v>#REF!</v>
      </c>
      <c r="M42" s="70" t="e">
        <f>#REF!+#REF!</f>
        <v>#REF!</v>
      </c>
    </row>
    <row r="43" spans="1:13" s="17" customFormat="1" ht="13.2" x14ac:dyDescent="0.25">
      <c r="A43" s="19" t="s">
        <v>64</v>
      </c>
      <c r="B43" s="25">
        <v>544</v>
      </c>
      <c r="C43" s="26" t="s">
        <v>23</v>
      </c>
      <c r="D43" s="26" t="s">
        <v>24</v>
      </c>
      <c r="E43" s="26" t="s">
        <v>136</v>
      </c>
      <c r="F43" s="25">
        <v>611</v>
      </c>
      <c r="G43" s="25">
        <v>241</v>
      </c>
      <c r="H43" s="27" t="s">
        <v>65</v>
      </c>
      <c r="I43" s="91"/>
      <c r="J43" s="75" t="e">
        <f>#REF!+#REF!</f>
        <v>#REF!</v>
      </c>
      <c r="K43" s="75" t="e">
        <f>#REF!+#REF!</f>
        <v>#REF!</v>
      </c>
      <c r="L43" s="75" t="e">
        <f>#REF!+#REF!</f>
        <v>#REF!</v>
      </c>
      <c r="M43" s="75" t="e">
        <f>#REF!+#REF!</f>
        <v>#REF!</v>
      </c>
    </row>
    <row r="44" spans="1:13" s="17" customFormat="1" ht="13.2" x14ac:dyDescent="0.25">
      <c r="A44" s="19" t="s">
        <v>66</v>
      </c>
      <c r="B44" s="25">
        <v>544</v>
      </c>
      <c r="C44" s="26" t="s">
        <v>23</v>
      </c>
      <c r="D44" s="26" t="s">
        <v>24</v>
      </c>
      <c r="E44" s="26" t="s">
        <v>136</v>
      </c>
      <c r="F44" s="25">
        <v>611</v>
      </c>
      <c r="G44" s="25">
        <v>241</v>
      </c>
      <c r="H44" s="27" t="s">
        <v>67</v>
      </c>
      <c r="I44" s="91"/>
      <c r="J44" s="75" t="e">
        <f>#REF!+#REF!</f>
        <v>#REF!</v>
      </c>
      <c r="K44" s="75" t="e">
        <f>#REF!+#REF!</f>
        <v>#REF!</v>
      </c>
      <c r="L44" s="75" t="e">
        <f>#REF!+#REF!</f>
        <v>#REF!</v>
      </c>
      <c r="M44" s="75" t="e">
        <f>#REF!+#REF!</f>
        <v>#REF!</v>
      </c>
    </row>
    <row r="45" spans="1:13" s="17" customFormat="1" ht="13.2" x14ac:dyDescent="0.25">
      <c r="A45" s="54" t="s">
        <v>68</v>
      </c>
      <c r="B45" s="55"/>
      <c r="C45" s="56"/>
      <c r="D45" s="56"/>
      <c r="E45" s="55"/>
      <c r="F45" s="55"/>
      <c r="G45" s="55"/>
      <c r="H45" s="57"/>
      <c r="I45" s="102"/>
      <c r="J45" s="70" t="e">
        <f>#REF!+#REF!</f>
        <v>#REF!</v>
      </c>
      <c r="K45" s="70" t="e">
        <f>#REF!+#REF!</f>
        <v>#REF!</v>
      </c>
      <c r="L45" s="70" t="e">
        <f>#REF!+#REF!</f>
        <v>#REF!</v>
      </c>
      <c r="M45" s="70" t="e">
        <f>#REF!+#REF!</f>
        <v>#REF!</v>
      </c>
    </row>
    <row r="46" spans="1:13" s="17" customFormat="1" ht="13.2" x14ac:dyDescent="0.25">
      <c r="A46" s="19" t="s">
        <v>69</v>
      </c>
      <c r="B46" s="25">
        <v>544</v>
      </c>
      <c r="C46" s="26" t="s">
        <v>23</v>
      </c>
      <c r="D46" s="26" t="s">
        <v>24</v>
      </c>
      <c r="E46" s="26" t="s">
        <v>136</v>
      </c>
      <c r="F46" s="25">
        <v>611</v>
      </c>
      <c r="G46" s="25">
        <v>241</v>
      </c>
      <c r="H46" s="27" t="s">
        <v>70</v>
      </c>
      <c r="I46" s="91" t="e">
        <f>J46+K46+L46+M46</f>
        <v>#REF!</v>
      </c>
      <c r="J46" s="75" t="e">
        <f>#REF!+#REF!</f>
        <v>#REF!</v>
      </c>
      <c r="K46" s="75" t="e">
        <f>#REF!+#REF!</f>
        <v>#REF!</v>
      </c>
      <c r="L46" s="75" t="e">
        <f>#REF!+#REF!</f>
        <v>#REF!</v>
      </c>
      <c r="M46" s="75" t="e">
        <f>#REF!+#REF!</f>
        <v>#REF!</v>
      </c>
    </row>
    <row r="47" spans="1:13" s="17" customFormat="1" ht="39.6" x14ac:dyDescent="0.25">
      <c r="A47" s="19" t="s">
        <v>71</v>
      </c>
      <c r="B47" s="25">
        <v>544</v>
      </c>
      <c r="C47" s="26" t="s">
        <v>23</v>
      </c>
      <c r="D47" s="26" t="s">
        <v>24</v>
      </c>
      <c r="E47" s="26" t="s">
        <v>136</v>
      </c>
      <c r="F47" s="25">
        <v>611</v>
      </c>
      <c r="G47" s="25">
        <v>241</v>
      </c>
      <c r="H47" s="27" t="s">
        <v>72</v>
      </c>
      <c r="I47" s="91"/>
      <c r="J47" s="75" t="e">
        <f>#REF!+#REF!</f>
        <v>#REF!</v>
      </c>
      <c r="K47" s="75" t="e">
        <f>#REF!+#REF!</f>
        <v>#REF!</v>
      </c>
      <c r="L47" s="75" t="e">
        <f>#REF!+#REF!</f>
        <v>#REF!</v>
      </c>
      <c r="M47" s="75" t="e">
        <f>#REF!+#REF!</f>
        <v>#REF!</v>
      </c>
    </row>
    <row r="48" spans="1:13" s="17" customFormat="1" ht="13.2" x14ac:dyDescent="0.25">
      <c r="A48" s="19" t="s">
        <v>73</v>
      </c>
      <c r="B48" s="25">
        <v>544</v>
      </c>
      <c r="C48" s="26" t="s">
        <v>23</v>
      </c>
      <c r="D48" s="26" t="s">
        <v>24</v>
      </c>
      <c r="E48" s="26" t="s">
        <v>136</v>
      </c>
      <c r="F48" s="25">
        <v>611</v>
      </c>
      <c r="G48" s="25">
        <v>241</v>
      </c>
      <c r="H48" s="27" t="s">
        <v>74</v>
      </c>
      <c r="I48" s="91" t="e">
        <f>J48+K48+L48+M48</f>
        <v>#REF!</v>
      </c>
      <c r="J48" s="75" t="e">
        <f>#REF!+#REF!</f>
        <v>#REF!</v>
      </c>
      <c r="K48" s="75" t="e">
        <f>#REF!+#REF!</f>
        <v>#REF!</v>
      </c>
      <c r="L48" s="75" t="e">
        <f>#REF!+#REF!</f>
        <v>#REF!</v>
      </c>
      <c r="M48" s="75" t="e">
        <f>#REF!+#REF!</f>
        <v>#REF!</v>
      </c>
    </row>
    <row r="49" spans="1:13" s="17" customFormat="1" ht="13.2" x14ac:dyDescent="0.25">
      <c r="A49" s="19" t="s">
        <v>75</v>
      </c>
      <c r="B49" s="25">
        <v>544</v>
      </c>
      <c r="C49" s="26" t="s">
        <v>23</v>
      </c>
      <c r="D49" s="26" t="s">
        <v>24</v>
      </c>
      <c r="E49" s="26" t="s">
        <v>136</v>
      </c>
      <c r="F49" s="25">
        <v>611</v>
      </c>
      <c r="G49" s="25">
        <v>241</v>
      </c>
      <c r="H49" s="27" t="s">
        <v>76</v>
      </c>
      <c r="I49" s="91"/>
      <c r="J49" s="75" t="e">
        <f>#REF!+#REF!</f>
        <v>#REF!</v>
      </c>
      <c r="K49" s="75" t="e">
        <f>#REF!+#REF!</f>
        <v>#REF!</v>
      </c>
      <c r="L49" s="75" t="e">
        <f>#REF!+#REF!</f>
        <v>#REF!</v>
      </c>
      <c r="M49" s="75" t="e">
        <f>#REF!+#REF!</f>
        <v>#REF!</v>
      </c>
    </row>
    <row r="50" spans="1:13" s="17" customFormat="1" ht="39.6" x14ac:dyDescent="0.25">
      <c r="A50" s="19" t="s">
        <v>77</v>
      </c>
      <c r="B50" s="25">
        <v>544</v>
      </c>
      <c r="C50" s="26" t="s">
        <v>23</v>
      </c>
      <c r="D50" s="26" t="s">
        <v>24</v>
      </c>
      <c r="E50" s="26" t="s">
        <v>136</v>
      </c>
      <c r="F50" s="25">
        <v>611</v>
      </c>
      <c r="G50" s="25">
        <v>241</v>
      </c>
      <c r="H50" s="27" t="s">
        <v>78</v>
      </c>
      <c r="I50" s="91" t="e">
        <f>J50+K50+L50+M50</f>
        <v>#REF!</v>
      </c>
      <c r="J50" s="75" t="e">
        <f>#REF!+#REF!</f>
        <v>#REF!</v>
      </c>
      <c r="K50" s="75" t="e">
        <f>#REF!+#REF!</f>
        <v>#REF!</v>
      </c>
      <c r="L50" s="75" t="e">
        <f>#REF!+#REF!</f>
        <v>#REF!</v>
      </c>
      <c r="M50" s="75" t="e">
        <f>#REF!+#REF!</f>
        <v>#REF!</v>
      </c>
    </row>
    <row r="51" spans="1:13" s="17" customFormat="1" ht="13.2" x14ac:dyDescent="0.25">
      <c r="A51" s="19" t="s">
        <v>79</v>
      </c>
      <c r="B51" s="25">
        <v>544</v>
      </c>
      <c r="C51" s="26" t="s">
        <v>23</v>
      </c>
      <c r="D51" s="26" t="s">
        <v>24</v>
      </c>
      <c r="E51" s="26" t="s">
        <v>136</v>
      </c>
      <c r="F51" s="25">
        <v>611</v>
      </c>
      <c r="G51" s="25">
        <v>241</v>
      </c>
      <c r="H51" s="27" t="s">
        <v>80</v>
      </c>
      <c r="I51" s="91" t="e">
        <f>J51+K51+L51+M51</f>
        <v>#REF!</v>
      </c>
      <c r="J51" s="75" t="e">
        <f>#REF!+#REF!</f>
        <v>#REF!</v>
      </c>
      <c r="K51" s="75" t="e">
        <f>#REF!+#REF!</f>
        <v>#REF!</v>
      </c>
      <c r="L51" s="75" t="e">
        <f>#REF!+#REF!</f>
        <v>#REF!</v>
      </c>
      <c r="M51" s="75" t="e">
        <f>#REF!+#REF!</f>
        <v>#REF!</v>
      </c>
    </row>
    <row r="52" spans="1:13" s="17" customFormat="1" ht="13.2" x14ac:dyDescent="0.25">
      <c r="A52" s="54" t="s">
        <v>81</v>
      </c>
      <c r="B52" s="55"/>
      <c r="C52" s="56"/>
      <c r="D52" s="56"/>
      <c r="E52" s="55"/>
      <c r="F52" s="55"/>
      <c r="G52" s="55"/>
      <c r="H52" s="57"/>
      <c r="I52" s="92" t="e">
        <f>SUM(I46:I51)</f>
        <v>#REF!</v>
      </c>
      <c r="J52" s="70" t="e">
        <f>#REF!+#REF!</f>
        <v>#REF!</v>
      </c>
      <c r="K52" s="70" t="e">
        <f>#REF!+#REF!</f>
        <v>#REF!</v>
      </c>
      <c r="L52" s="70" t="e">
        <f>#REF!+#REF!</f>
        <v>#REF!</v>
      </c>
      <c r="M52" s="70" t="e">
        <f>#REF!+#REF!</f>
        <v>#REF!</v>
      </c>
    </row>
    <row r="53" spans="1:13" s="17" customFormat="1" ht="13.2" x14ac:dyDescent="0.25">
      <c r="A53" s="19" t="s">
        <v>82</v>
      </c>
      <c r="B53" s="25">
        <v>544</v>
      </c>
      <c r="C53" s="26" t="s">
        <v>23</v>
      </c>
      <c r="D53" s="26" t="s">
        <v>24</v>
      </c>
      <c r="E53" s="26" t="s">
        <v>136</v>
      </c>
      <c r="F53" s="25">
        <v>611</v>
      </c>
      <c r="G53" s="25">
        <v>241</v>
      </c>
      <c r="H53" s="27" t="s">
        <v>83</v>
      </c>
      <c r="I53" s="91" t="e">
        <f>J53+K53+L53+M53</f>
        <v>#REF!</v>
      </c>
      <c r="J53" s="75" t="e">
        <f>#REF!+#REF!</f>
        <v>#REF!</v>
      </c>
      <c r="K53" s="75" t="e">
        <f>#REF!+#REF!</f>
        <v>#REF!</v>
      </c>
      <c r="L53" s="75" t="e">
        <f>#REF!+#REF!</f>
        <v>#REF!</v>
      </c>
      <c r="M53" s="75" t="e">
        <f>#REF!+#REF!</f>
        <v>#REF!</v>
      </c>
    </row>
    <row r="54" spans="1:13" s="17" customFormat="1" ht="26.4" x14ac:dyDescent="0.25">
      <c r="A54" s="19" t="s">
        <v>84</v>
      </c>
      <c r="B54" s="25">
        <v>544</v>
      </c>
      <c r="C54" s="26" t="s">
        <v>23</v>
      </c>
      <c r="D54" s="26" t="s">
        <v>24</v>
      </c>
      <c r="E54" s="26" t="s">
        <v>136</v>
      </c>
      <c r="F54" s="25">
        <v>611</v>
      </c>
      <c r="G54" s="25">
        <v>241</v>
      </c>
      <c r="H54" s="27" t="s">
        <v>85</v>
      </c>
      <c r="I54" s="91"/>
      <c r="J54" s="75" t="e">
        <f>#REF!+#REF!</f>
        <v>#REF!</v>
      </c>
      <c r="K54" s="75" t="e">
        <f>#REF!+#REF!</f>
        <v>#REF!</v>
      </c>
      <c r="L54" s="75" t="e">
        <f>#REF!+#REF!</f>
        <v>#REF!</v>
      </c>
      <c r="M54" s="75" t="e">
        <f>#REF!+#REF!</f>
        <v>#REF!</v>
      </c>
    </row>
    <row r="55" spans="1:13" s="17" customFormat="1" ht="26.4" x14ac:dyDescent="0.25">
      <c r="A55" s="19" t="s">
        <v>86</v>
      </c>
      <c r="B55" s="25">
        <v>544</v>
      </c>
      <c r="C55" s="26" t="s">
        <v>23</v>
      </c>
      <c r="D55" s="26" t="s">
        <v>24</v>
      </c>
      <c r="E55" s="26" t="s">
        <v>136</v>
      </c>
      <c r="F55" s="25">
        <v>611</v>
      </c>
      <c r="G55" s="25">
        <v>241</v>
      </c>
      <c r="H55" s="27" t="s">
        <v>87</v>
      </c>
      <c r="I55" s="91"/>
      <c r="J55" s="75" t="e">
        <f>#REF!+#REF!</f>
        <v>#REF!</v>
      </c>
      <c r="K55" s="75" t="e">
        <f>#REF!+#REF!</f>
        <v>#REF!</v>
      </c>
      <c r="L55" s="75" t="e">
        <f>#REF!+#REF!</f>
        <v>#REF!</v>
      </c>
      <c r="M55" s="75" t="e">
        <f>#REF!+#REF!</f>
        <v>#REF!</v>
      </c>
    </row>
    <row r="56" spans="1:13" s="17" customFormat="1" ht="13.2" x14ac:dyDescent="0.25">
      <c r="A56" s="19" t="s">
        <v>88</v>
      </c>
      <c r="B56" s="25">
        <v>544</v>
      </c>
      <c r="C56" s="26" t="s">
        <v>23</v>
      </c>
      <c r="D56" s="26" t="s">
        <v>24</v>
      </c>
      <c r="E56" s="26" t="s">
        <v>136</v>
      </c>
      <c r="F56" s="25">
        <v>611</v>
      </c>
      <c r="G56" s="25">
        <v>241</v>
      </c>
      <c r="H56" s="27" t="s">
        <v>89</v>
      </c>
      <c r="I56" s="91" t="e">
        <f>J56+K56+L56+M56</f>
        <v>#REF!</v>
      </c>
      <c r="J56" s="75" t="e">
        <f>#REF!+#REF!</f>
        <v>#REF!</v>
      </c>
      <c r="K56" s="75" t="e">
        <f>#REF!+#REF!</f>
        <v>#REF!</v>
      </c>
      <c r="L56" s="75" t="e">
        <f>#REF!+#REF!</f>
        <v>#REF!</v>
      </c>
      <c r="M56" s="75" t="e">
        <f>#REF!+#REF!</f>
        <v>#REF!</v>
      </c>
    </row>
    <row r="57" spans="1:13" s="17" customFormat="1" ht="26.4" x14ac:dyDescent="0.25">
      <c r="A57" s="19" t="s">
        <v>90</v>
      </c>
      <c r="B57" s="25">
        <v>544</v>
      </c>
      <c r="C57" s="26" t="s">
        <v>23</v>
      </c>
      <c r="D57" s="26" t="s">
        <v>24</v>
      </c>
      <c r="E57" s="26" t="s">
        <v>136</v>
      </c>
      <c r="F57" s="25">
        <v>611</v>
      </c>
      <c r="G57" s="25">
        <v>241</v>
      </c>
      <c r="H57" s="27" t="s">
        <v>91</v>
      </c>
      <c r="I57" s="91"/>
      <c r="J57" s="75" t="e">
        <f>#REF!+#REF!</f>
        <v>#REF!</v>
      </c>
      <c r="K57" s="75" t="e">
        <f>#REF!+#REF!</f>
        <v>#REF!</v>
      </c>
      <c r="L57" s="75" t="e">
        <f>#REF!+#REF!</f>
        <v>#REF!</v>
      </c>
      <c r="M57" s="75" t="e">
        <f>#REF!+#REF!</f>
        <v>#REF!</v>
      </c>
    </row>
    <row r="58" spans="1:13" s="17" customFormat="1" ht="26.4" x14ac:dyDescent="0.25">
      <c r="A58" s="19" t="s">
        <v>92</v>
      </c>
      <c r="B58" s="25">
        <v>544</v>
      </c>
      <c r="C58" s="26" t="s">
        <v>23</v>
      </c>
      <c r="D58" s="26" t="s">
        <v>24</v>
      </c>
      <c r="E58" s="26" t="s">
        <v>136</v>
      </c>
      <c r="F58" s="25">
        <v>611</v>
      </c>
      <c r="G58" s="25">
        <v>241</v>
      </c>
      <c r="H58" s="27" t="s">
        <v>93</v>
      </c>
      <c r="I58" s="91"/>
      <c r="J58" s="75" t="e">
        <f>#REF!+#REF!</f>
        <v>#REF!</v>
      </c>
      <c r="K58" s="75" t="e">
        <f>#REF!+#REF!</f>
        <v>#REF!</v>
      </c>
      <c r="L58" s="75" t="e">
        <f>#REF!+#REF!</f>
        <v>#REF!</v>
      </c>
      <c r="M58" s="75" t="e">
        <f>#REF!+#REF!</f>
        <v>#REF!</v>
      </c>
    </row>
    <row r="59" spans="1:13" s="17" customFormat="1" ht="13.2" x14ac:dyDescent="0.25">
      <c r="A59" s="19" t="s">
        <v>94</v>
      </c>
      <c r="B59" s="25">
        <v>544</v>
      </c>
      <c r="C59" s="26" t="s">
        <v>23</v>
      </c>
      <c r="D59" s="26" t="s">
        <v>24</v>
      </c>
      <c r="E59" s="26" t="s">
        <v>136</v>
      </c>
      <c r="F59" s="25">
        <v>611</v>
      </c>
      <c r="G59" s="25">
        <v>241</v>
      </c>
      <c r="H59" s="27" t="s">
        <v>95</v>
      </c>
      <c r="I59" s="91" t="e">
        <f>J59+K59+L59+M59</f>
        <v>#REF!</v>
      </c>
      <c r="J59" s="75" t="e">
        <f>#REF!+#REF!</f>
        <v>#REF!</v>
      </c>
      <c r="K59" s="75" t="e">
        <f>#REF!+#REF!</f>
        <v>#REF!</v>
      </c>
      <c r="L59" s="75" t="e">
        <f>#REF!+#REF!</f>
        <v>#REF!</v>
      </c>
      <c r="M59" s="75" t="e">
        <f>#REF!+#REF!</f>
        <v>#REF!</v>
      </c>
    </row>
    <row r="60" spans="1:13" s="17" customFormat="1" ht="13.2" x14ac:dyDescent="0.25">
      <c r="A60" s="19" t="s">
        <v>96</v>
      </c>
      <c r="B60" s="25">
        <v>544</v>
      </c>
      <c r="C60" s="26" t="s">
        <v>23</v>
      </c>
      <c r="D60" s="26" t="s">
        <v>24</v>
      </c>
      <c r="E60" s="26" t="s">
        <v>136</v>
      </c>
      <c r="F60" s="25">
        <v>611</v>
      </c>
      <c r="G60" s="25">
        <v>241</v>
      </c>
      <c r="H60" s="27" t="s">
        <v>97</v>
      </c>
      <c r="I60" s="91"/>
      <c r="J60" s="75" t="e">
        <f>#REF!+#REF!</f>
        <v>#REF!</v>
      </c>
      <c r="K60" s="75" t="e">
        <f>#REF!+#REF!</f>
        <v>#REF!</v>
      </c>
      <c r="L60" s="75" t="e">
        <f>#REF!+#REF!</f>
        <v>#REF!</v>
      </c>
      <c r="M60" s="75" t="e">
        <f>#REF!+#REF!</f>
        <v>#REF!</v>
      </c>
    </row>
    <row r="61" spans="1:13" s="17" customFormat="1" ht="52.8" x14ac:dyDescent="0.25">
      <c r="A61" s="20" t="s">
        <v>98</v>
      </c>
      <c r="B61" s="25">
        <v>544</v>
      </c>
      <c r="C61" s="26" t="s">
        <v>23</v>
      </c>
      <c r="D61" s="26" t="s">
        <v>24</v>
      </c>
      <c r="E61" s="26" t="s">
        <v>136</v>
      </c>
      <c r="F61" s="25">
        <v>611</v>
      </c>
      <c r="G61" s="25">
        <v>241</v>
      </c>
      <c r="H61" s="27" t="s">
        <v>99</v>
      </c>
      <c r="I61" s="91"/>
      <c r="J61" s="75" t="e">
        <f>#REF!+#REF!</f>
        <v>#REF!</v>
      </c>
      <c r="K61" s="75" t="e">
        <f>#REF!+#REF!</f>
        <v>#REF!</v>
      </c>
      <c r="L61" s="75" t="e">
        <f>#REF!+#REF!</f>
        <v>#REF!</v>
      </c>
      <c r="M61" s="75" t="e">
        <f>#REF!+#REF!</f>
        <v>#REF!</v>
      </c>
    </row>
    <row r="62" spans="1:13" s="17" customFormat="1" ht="13.2" x14ac:dyDescent="0.25">
      <c r="A62" s="19" t="s">
        <v>100</v>
      </c>
      <c r="B62" s="25">
        <v>544</v>
      </c>
      <c r="C62" s="26" t="s">
        <v>23</v>
      </c>
      <c r="D62" s="26" t="s">
        <v>24</v>
      </c>
      <c r="E62" s="26" t="s">
        <v>136</v>
      </c>
      <c r="F62" s="25">
        <v>611</v>
      </c>
      <c r="G62" s="25">
        <v>241</v>
      </c>
      <c r="H62" s="27" t="s">
        <v>101</v>
      </c>
      <c r="I62" s="91"/>
      <c r="J62" s="75" t="e">
        <f>#REF!+#REF!</f>
        <v>#REF!</v>
      </c>
      <c r="K62" s="75" t="e">
        <f>#REF!+#REF!</f>
        <v>#REF!</v>
      </c>
      <c r="L62" s="75" t="e">
        <f>#REF!+#REF!</f>
        <v>#REF!</v>
      </c>
      <c r="M62" s="75" t="e">
        <f>#REF!+#REF!</f>
        <v>#REF!</v>
      </c>
    </row>
    <row r="63" spans="1:13" s="17" customFormat="1" ht="26.4" x14ac:dyDescent="0.25">
      <c r="A63" s="19" t="s">
        <v>102</v>
      </c>
      <c r="B63" s="25">
        <v>544</v>
      </c>
      <c r="C63" s="26" t="s">
        <v>23</v>
      </c>
      <c r="D63" s="26" t="s">
        <v>24</v>
      </c>
      <c r="E63" s="26" t="s">
        <v>136</v>
      </c>
      <c r="F63" s="25">
        <v>611</v>
      </c>
      <c r="G63" s="25">
        <v>241</v>
      </c>
      <c r="H63" s="27" t="s">
        <v>103</v>
      </c>
      <c r="I63" s="91"/>
      <c r="J63" s="75" t="e">
        <f>#REF!+#REF!</f>
        <v>#REF!</v>
      </c>
      <c r="K63" s="75" t="e">
        <f>#REF!+#REF!</f>
        <v>#REF!</v>
      </c>
      <c r="L63" s="75" t="e">
        <f>#REF!+#REF!</f>
        <v>#REF!</v>
      </c>
      <c r="M63" s="75" t="e">
        <f>#REF!+#REF!</f>
        <v>#REF!</v>
      </c>
    </row>
    <row r="64" spans="1:13" s="17" customFormat="1" ht="13.2" x14ac:dyDescent="0.25">
      <c r="A64" s="54" t="s">
        <v>104</v>
      </c>
      <c r="B64" s="55"/>
      <c r="C64" s="56"/>
      <c r="D64" s="56"/>
      <c r="E64" s="55"/>
      <c r="F64" s="55"/>
      <c r="G64" s="55"/>
      <c r="H64" s="57"/>
      <c r="I64" s="92" t="e">
        <f>SUM(I53:I63)</f>
        <v>#REF!</v>
      </c>
      <c r="J64" s="70" t="e">
        <f>#REF!+#REF!</f>
        <v>#REF!</v>
      </c>
      <c r="K64" s="70" t="e">
        <f>#REF!+#REF!</f>
        <v>#REF!</v>
      </c>
      <c r="L64" s="70" t="e">
        <f>#REF!+#REF!</f>
        <v>#REF!</v>
      </c>
      <c r="M64" s="70" t="e">
        <f>#REF!+#REF!</f>
        <v>#REF!</v>
      </c>
    </row>
    <row r="65" spans="1:13" s="17" customFormat="1" ht="13.2" x14ac:dyDescent="0.25">
      <c r="A65" s="19" t="s">
        <v>105</v>
      </c>
      <c r="B65" s="25">
        <v>544</v>
      </c>
      <c r="C65" s="26" t="s">
        <v>23</v>
      </c>
      <c r="D65" s="26" t="s">
        <v>24</v>
      </c>
      <c r="E65" s="26" t="s">
        <v>136</v>
      </c>
      <c r="F65" s="25">
        <v>611</v>
      </c>
      <c r="G65" s="25">
        <v>241</v>
      </c>
      <c r="H65" s="27" t="s">
        <v>106</v>
      </c>
      <c r="I65" s="91" t="e">
        <f>J65+K65+L65+M65</f>
        <v>#REF!</v>
      </c>
      <c r="J65" s="75" t="e">
        <f>#REF!+#REF!</f>
        <v>#REF!</v>
      </c>
      <c r="K65" s="75" t="e">
        <f>#REF!+#REF!</f>
        <v>#REF!</v>
      </c>
      <c r="L65" s="75" t="e">
        <f>#REF!+#REF!</f>
        <v>#REF!</v>
      </c>
      <c r="M65" s="75" t="e">
        <f>#REF!+#REF!</f>
        <v>#REF!</v>
      </c>
    </row>
    <row r="66" spans="1:13" s="17" customFormat="1" ht="13.2" x14ac:dyDescent="0.25">
      <c r="A66" s="19" t="s">
        <v>107</v>
      </c>
      <c r="B66" s="25">
        <v>544</v>
      </c>
      <c r="C66" s="26" t="s">
        <v>23</v>
      </c>
      <c r="D66" s="26" t="s">
        <v>24</v>
      </c>
      <c r="E66" s="26" t="s">
        <v>136</v>
      </c>
      <c r="F66" s="25">
        <v>611</v>
      </c>
      <c r="G66" s="25">
        <v>241</v>
      </c>
      <c r="H66" s="27" t="s">
        <v>108</v>
      </c>
      <c r="I66" s="91" t="e">
        <f>J66+K66+L66+M66</f>
        <v>#REF!</v>
      </c>
      <c r="J66" s="75" t="e">
        <f>#REF!+#REF!</f>
        <v>#REF!</v>
      </c>
      <c r="K66" s="75" t="e">
        <f>#REF!+#REF!</f>
        <v>#REF!</v>
      </c>
      <c r="L66" s="75" t="e">
        <f>#REF!+#REF!</f>
        <v>#REF!</v>
      </c>
      <c r="M66" s="75" t="e">
        <f>#REF!+#REF!</f>
        <v>#REF!</v>
      </c>
    </row>
    <row r="67" spans="1:13" s="17" customFormat="1" ht="26.4" x14ac:dyDescent="0.25">
      <c r="A67" s="19" t="s">
        <v>109</v>
      </c>
      <c r="B67" s="25">
        <v>544</v>
      </c>
      <c r="C67" s="26" t="s">
        <v>23</v>
      </c>
      <c r="D67" s="26" t="s">
        <v>24</v>
      </c>
      <c r="E67" s="26" t="s">
        <v>136</v>
      </c>
      <c r="F67" s="25">
        <v>611</v>
      </c>
      <c r="G67" s="25">
        <v>241</v>
      </c>
      <c r="H67" s="27" t="s">
        <v>110</v>
      </c>
      <c r="I67" s="91"/>
      <c r="J67" s="75" t="e">
        <f>#REF!+#REF!</f>
        <v>#REF!</v>
      </c>
      <c r="K67" s="75" t="e">
        <f>#REF!+#REF!</f>
        <v>#REF!</v>
      </c>
      <c r="L67" s="75" t="e">
        <f>#REF!+#REF!</f>
        <v>#REF!</v>
      </c>
      <c r="M67" s="75" t="e">
        <f>#REF!+#REF!</f>
        <v>#REF!</v>
      </c>
    </row>
    <row r="68" spans="1:13" s="17" customFormat="1" ht="13.2" x14ac:dyDescent="0.25">
      <c r="A68" s="54" t="s">
        <v>111</v>
      </c>
      <c r="B68" s="55"/>
      <c r="C68" s="56"/>
      <c r="D68" s="56"/>
      <c r="E68" s="55"/>
      <c r="F68" s="55"/>
      <c r="G68" s="55"/>
      <c r="H68" s="57"/>
      <c r="I68" s="92" t="e">
        <f>SUM(I65:I67)</f>
        <v>#REF!</v>
      </c>
      <c r="J68" s="70" t="e">
        <f>#REF!+#REF!</f>
        <v>#REF!</v>
      </c>
      <c r="K68" s="70" t="e">
        <f>#REF!+#REF!</f>
        <v>#REF!</v>
      </c>
      <c r="L68" s="70" t="e">
        <f>#REF!+#REF!</f>
        <v>#REF!</v>
      </c>
      <c r="M68" s="70" t="e">
        <f>#REF!+#REF!</f>
        <v>#REF!</v>
      </c>
    </row>
    <row r="69" spans="1:13" s="17" customFormat="1" ht="13.2" x14ac:dyDescent="0.25">
      <c r="A69" s="19" t="s">
        <v>30</v>
      </c>
      <c r="B69" s="25">
        <v>544</v>
      </c>
      <c r="C69" s="26" t="s">
        <v>23</v>
      </c>
      <c r="D69" s="26" t="s">
        <v>24</v>
      </c>
      <c r="E69" s="26" t="s">
        <v>136</v>
      </c>
      <c r="F69" s="25">
        <v>611</v>
      </c>
      <c r="G69" s="25">
        <v>241</v>
      </c>
      <c r="H69" s="27" t="s">
        <v>31</v>
      </c>
      <c r="I69" s="91" t="e">
        <f>J69+K69+L69+M69</f>
        <v>#REF!</v>
      </c>
      <c r="J69" s="75" t="e">
        <f>#REF!+#REF!</f>
        <v>#REF!</v>
      </c>
      <c r="K69" s="75" t="e">
        <f>#REF!+#REF!</f>
        <v>#REF!</v>
      </c>
      <c r="L69" s="75" t="e">
        <f>#REF!+#REF!</f>
        <v>#REF!</v>
      </c>
      <c r="M69" s="75" t="e">
        <f>#REF!+#REF!</f>
        <v>#REF!</v>
      </c>
    </row>
    <row r="70" spans="1:13" s="17" customFormat="1" ht="26.4" x14ac:dyDescent="0.25">
      <c r="A70" s="19" t="s">
        <v>112</v>
      </c>
      <c r="B70" s="25">
        <v>544</v>
      </c>
      <c r="C70" s="26" t="s">
        <v>23</v>
      </c>
      <c r="D70" s="26" t="s">
        <v>24</v>
      </c>
      <c r="E70" s="26" t="s">
        <v>136</v>
      </c>
      <c r="F70" s="25">
        <v>611</v>
      </c>
      <c r="G70" s="25">
        <v>241</v>
      </c>
      <c r="H70" s="27" t="s">
        <v>113</v>
      </c>
      <c r="I70" s="91"/>
      <c r="J70" s="75" t="e">
        <f>#REF!+#REF!</f>
        <v>#REF!</v>
      </c>
      <c r="K70" s="75" t="e">
        <f>#REF!+#REF!</f>
        <v>#REF!</v>
      </c>
      <c r="L70" s="75" t="e">
        <f>#REF!+#REF!</f>
        <v>#REF!</v>
      </c>
      <c r="M70" s="75" t="e">
        <f>#REF!+#REF!</f>
        <v>#REF!</v>
      </c>
    </row>
    <row r="71" spans="1:13" s="17" customFormat="1" ht="13.2" x14ac:dyDescent="0.25">
      <c r="A71" s="19" t="s">
        <v>114</v>
      </c>
      <c r="B71" s="25">
        <v>544</v>
      </c>
      <c r="C71" s="26" t="s">
        <v>23</v>
      </c>
      <c r="D71" s="26" t="s">
        <v>24</v>
      </c>
      <c r="E71" s="26" t="s">
        <v>136</v>
      </c>
      <c r="F71" s="25">
        <v>611</v>
      </c>
      <c r="G71" s="25">
        <v>241</v>
      </c>
      <c r="H71" s="27" t="s">
        <v>115</v>
      </c>
      <c r="I71" s="91"/>
      <c r="J71" s="75" t="e">
        <f>#REF!+#REF!</f>
        <v>#REF!</v>
      </c>
      <c r="K71" s="75" t="e">
        <f>#REF!+#REF!</f>
        <v>#REF!</v>
      </c>
      <c r="L71" s="75" t="e">
        <f>#REF!+#REF!</f>
        <v>#REF!</v>
      </c>
      <c r="M71" s="75" t="e">
        <f>#REF!+#REF!</f>
        <v>#REF!</v>
      </c>
    </row>
    <row r="72" spans="1:13" s="17" customFormat="1" ht="13.2" x14ac:dyDescent="0.25">
      <c r="A72" s="19" t="s">
        <v>116</v>
      </c>
      <c r="B72" s="25">
        <v>544</v>
      </c>
      <c r="C72" s="26" t="s">
        <v>23</v>
      </c>
      <c r="D72" s="26" t="s">
        <v>24</v>
      </c>
      <c r="E72" s="26" t="s">
        <v>136</v>
      </c>
      <c r="F72" s="25">
        <v>611</v>
      </c>
      <c r="G72" s="25">
        <v>241</v>
      </c>
      <c r="H72" s="27" t="s">
        <v>117</v>
      </c>
      <c r="I72" s="91"/>
      <c r="J72" s="75" t="e">
        <f>#REF!+#REF!</f>
        <v>#REF!</v>
      </c>
      <c r="K72" s="75" t="e">
        <f>#REF!+#REF!</f>
        <v>#REF!</v>
      </c>
      <c r="L72" s="75" t="e">
        <f>#REF!+#REF!</f>
        <v>#REF!</v>
      </c>
      <c r="M72" s="75" t="e">
        <f>#REF!+#REF!</f>
        <v>#REF!</v>
      </c>
    </row>
    <row r="73" spans="1:13" s="17" customFormat="1" ht="13.2" x14ac:dyDescent="0.25">
      <c r="A73" s="19" t="s">
        <v>118</v>
      </c>
      <c r="B73" s="25">
        <v>544</v>
      </c>
      <c r="C73" s="26" t="s">
        <v>23</v>
      </c>
      <c r="D73" s="26" t="s">
        <v>24</v>
      </c>
      <c r="E73" s="26" t="s">
        <v>136</v>
      </c>
      <c r="F73" s="25">
        <v>611</v>
      </c>
      <c r="G73" s="25">
        <v>241</v>
      </c>
      <c r="H73" s="27" t="s">
        <v>119</v>
      </c>
      <c r="I73" s="91"/>
      <c r="J73" s="75" t="e">
        <f>#REF!+#REF!</f>
        <v>#REF!</v>
      </c>
      <c r="K73" s="75" t="e">
        <f>#REF!+#REF!</f>
        <v>#REF!</v>
      </c>
      <c r="L73" s="75" t="e">
        <f>#REF!+#REF!</f>
        <v>#REF!</v>
      </c>
      <c r="M73" s="75" t="e">
        <f>#REF!+#REF!</f>
        <v>#REF!</v>
      </c>
    </row>
    <row r="74" spans="1:13" s="17" customFormat="1" ht="13.2" x14ac:dyDescent="0.25">
      <c r="A74" s="19" t="s">
        <v>120</v>
      </c>
      <c r="B74" s="25">
        <v>544</v>
      </c>
      <c r="C74" s="26" t="s">
        <v>23</v>
      </c>
      <c r="D74" s="26" t="s">
        <v>24</v>
      </c>
      <c r="E74" s="26" t="s">
        <v>136</v>
      </c>
      <c r="F74" s="25">
        <v>611</v>
      </c>
      <c r="G74" s="25">
        <v>241</v>
      </c>
      <c r="H74" s="27" t="s">
        <v>33</v>
      </c>
      <c r="I74" s="91"/>
      <c r="J74" s="75" t="e">
        <f>#REF!+#REF!</f>
        <v>#REF!</v>
      </c>
      <c r="K74" s="75" t="e">
        <f>#REF!+#REF!</f>
        <v>#REF!</v>
      </c>
      <c r="L74" s="75" t="e">
        <f>#REF!+#REF!</f>
        <v>#REF!</v>
      </c>
      <c r="M74" s="75" t="e">
        <f>#REF!+#REF!</f>
        <v>#REF!</v>
      </c>
    </row>
    <row r="75" spans="1:13" s="17" customFormat="1" ht="13.2" x14ac:dyDescent="0.25">
      <c r="A75" s="54" t="s">
        <v>34</v>
      </c>
      <c r="B75" s="55"/>
      <c r="C75" s="56"/>
      <c r="D75" s="56"/>
      <c r="E75" s="55"/>
      <c r="F75" s="55"/>
      <c r="G75" s="55"/>
      <c r="H75" s="57"/>
      <c r="I75" s="92" t="e">
        <f>I69+I70+I71+I72+I73+I74</f>
        <v>#REF!</v>
      </c>
      <c r="J75" s="70" t="e">
        <f>#REF!+#REF!</f>
        <v>#REF!</v>
      </c>
      <c r="K75" s="70" t="e">
        <f>#REF!+#REF!</f>
        <v>#REF!</v>
      </c>
      <c r="L75" s="70" t="e">
        <f>#REF!+#REF!</f>
        <v>#REF!</v>
      </c>
      <c r="M75" s="70" t="e">
        <f>#REF!+#REF!</f>
        <v>#REF!</v>
      </c>
    </row>
    <row r="76" spans="1:13" s="17" customFormat="1" ht="13.2" x14ac:dyDescent="0.25">
      <c r="A76" s="19" t="s">
        <v>35</v>
      </c>
      <c r="B76" s="25">
        <v>544</v>
      </c>
      <c r="C76" s="26" t="s">
        <v>23</v>
      </c>
      <c r="D76" s="26" t="s">
        <v>24</v>
      </c>
      <c r="E76" s="26" t="s">
        <v>136</v>
      </c>
      <c r="F76" s="25">
        <v>611</v>
      </c>
      <c r="G76" s="25">
        <v>241</v>
      </c>
      <c r="H76" s="27" t="s">
        <v>36</v>
      </c>
      <c r="I76" s="91" t="e">
        <f>J76+K76+L76+M76</f>
        <v>#REF!</v>
      </c>
      <c r="J76" s="75" t="e">
        <f>#REF!+#REF!</f>
        <v>#REF!</v>
      </c>
      <c r="K76" s="75" t="e">
        <f>#REF!+#REF!</f>
        <v>#REF!</v>
      </c>
      <c r="L76" s="75" t="e">
        <f>#REF!+#REF!</f>
        <v>#REF!</v>
      </c>
      <c r="M76" s="75" t="e">
        <f>#REF!+#REF!</f>
        <v>#REF!</v>
      </c>
    </row>
    <row r="77" spans="1:13" s="17" customFormat="1" ht="13.2" x14ac:dyDescent="0.25">
      <c r="A77" s="19" t="s">
        <v>121</v>
      </c>
      <c r="B77" s="25">
        <v>544</v>
      </c>
      <c r="C77" s="26" t="s">
        <v>23</v>
      </c>
      <c r="D77" s="26" t="s">
        <v>24</v>
      </c>
      <c r="E77" s="26" t="s">
        <v>136</v>
      </c>
      <c r="F77" s="25">
        <v>611</v>
      </c>
      <c r="G77" s="25">
        <v>241</v>
      </c>
      <c r="H77" s="27" t="s">
        <v>122</v>
      </c>
      <c r="I77" s="91"/>
      <c r="J77" s="75" t="e">
        <f>#REF!+#REF!</f>
        <v>#REF!</v>
      </c>
      <c r="K77" s="75" t="e">
        <f>#REF!+#REF!</f>
        <v>#REF!</v>
      </c>
      <c r="L77" s="75" t="e">
        <f>#REF!+#REF!</f>
        <v>#REF!</v>
      </c>
      <c r="M77" s="75" t="e">
        <f>#REF!+#REF!</f>
        <v>#REF!</v>
      </c>
    </row>
    <row r="78" spans="1:13" s="17" customFormat="1" ht="13.2" x14ac:dyDescent="0.25">
      <c r="A78" s="19" t="s">
        <v>125</v>
      </c>
      <c r="B78" s="25">
        <v>544</v>
      </c>
      <c r="C78" s="26" t="s">
        <v>23</v>
      </c>
      <c r="D78" s="26" t="s">
        <v>24</v>
      </c>
      <c r="E78" s="26" t="s">
        <v>136</v>
      </c>
      <c r="F78" s="25">
        <v>611</v>
      </c>
      <c r="G78" s="25">
        <v>241</v>
      </c>
      <c r="H78" s="27" t="s">
        <v>126</v>
      </c>
      <c r="I78" s="91" t="e">
        <f>J78+K78+L78+M78</f>
        <v>#REF!</v>
      </c>
      <c r="J78" s="75" t="e">
        <f>#REF!+#REF!</f>
        <v>#REF!</v>
      </c>
      <c r="K78" s="75" t="e">
        <f>#REF!+#REF!</f>
        <v>#REF!</v>
      </c>
      <c r="L78" s="75" t="e">
        <f>#REF!+#REF!</f>
        <v>#REF!</v>
      </c>
      <c r="M78" s="75" t="e">
        <f>#REF!+#REF!</f>
        <v>#REF!</v>
      </c>
    </row>
    <row r="79" spans="1:13" s="17" customFormat="1" ht="13.2" x14ac:dyDescent="0.25">
      <c r="A79" s="54" t="s">
        <v>37</v>
      </c>
      <c r="B79" s="55"/>
      <c r="C79" s="56"/>
      <c r="D79" s="56"/>
      <c r="E79" s="55"/>
      <c r="F79" s="55"/>
      <c r="G79" s="55"/>
      <c r="H79" s="57"/>
      <c r="I79" s="92" t="e">
        <f>SUM(I76:I78)</f>
        <v>#REF!</v>
      </c>
      <c r="J79" s="70" t="e">
        <f>#REF!+#REF!</f>
        <v>#REF!</v>
      </c>
      <c r="K79" s="70" t="e">
        <f>#REF!+#REF!</f>
        <v>#REF!</v>
      </c>
      <c r="L79" s="70" t="e">
        <f>#REF!+#REF!</f>
        <v>#REF!</v>
      </c>
      <c r="M79" s="70" t="e">
        <f>#REF!+#REF!</f>
        <v>#REF!</v>
      </c>
    </row>
    <row r="80" spans="1:13" s="41" customFormat="1" ht="13.2" x14ac:dyDescent="0.25">
      <c r="A80" s="65"/>
      <c r="B80" s="25"/>
      <c r="C80" s="26"/>
      <c r="D80" s="26"/>
      <c r="E80" s="25"/>
      <c r="F80" s="25"/>
      <c r="G80" s="25"/>
      <c r="H80" s="27"/>
      <c r="I80" s="93"/>
      <c r="J80" s="75" t="e">
        <f>#REF!+#REF!</f>
        <v>#REF!</v>
      </c>
      <c r="K80" s="75" t="e">
        <f>#REF!+#REF!</f>
        <v>#REF!</v>
      </c>
      <c r="L80" s="75" t="e">
        <f>#REF!+#REF!</f>
        <v>#REF!</v>
      </c>
      <c r="M80" s="75" t="e">
        <f>#REF!+#REF!</f>
        <v>#REF!</v>
      </c>
    </row>
    <row r="81" spans="1:49" s="17" customFormat="1" ht="13.2" x14ac:dyDescent="0.25">
      <c r="A81" s="58" t="s">
        <v>131</v>
      </c>
      <c r="B81" s="49"/>
      <c r="C81" s="50"/>
      <c r="D81" s="50"/>
      <c r="E81" s="49"/>
      <c r="F81" s="49"/>
      <c r="G81" s="49"/>
      <c r="H81" s="59"/>
      <c r="I81" s="71" t="e">
        <f>I82+I85+I87+I89+I91+I93</f>
        <v>#REF!</v>
      </c>
      <c r="J81" s="66" t="e">
        <f>#REF!+#REF!</f>
        <v>#REF!</v>
      </c>
      <c r="K81" s="66" t="e">
        <f>#REF!+#REF!</f>
        <v>#REF!</v>
      </c>
      <c r="L81" s="66" t="e">
        <f>#REF!+#REF!</f>
        <v>#REF!</v>
      </c>
      <c r="M81" s="66" t="e">
        <f>#REF!+#REF!</f>
        <v>#REF!</v>
      </c>
    </row>
    <row r="82" spans="1:49" s="17" customFormat="1" ht="27.6" x14ac:dyDescent="0.25">
      <c r="A82" s="60" t="s">
        <v>134</v>
      </c>
      <c r="B82" s="55">
        <v>544</v>
      </c>
      <c r="C82" s="56" t="s">
        <v>23</v>
      </c>
      <c r="D82" s="56" t="s">
        <v>24</v>
      </c>
      <c r="E82" s="56" t="s">
        <v>137</v>
      </c>
      <c r="F82" s="55"/>
      <c r="G82" s="55"/>
      <c r="H82" s="61"/>
      <c r="I82" s="72" t="e">
        <f>I83+I84</f>
        <v>#REF!</v>
      </c>
      <c r="J82" s="70" t="e">
        <f>#REF!+#REF!</f>
        <v>#REF!</v>
      </c>
      <c r="K82" s="70" t="e">
        <f>#REF!+#REF!</f>
        <v>#REF!</v>
      </c>
      <c r="L82" s="70" t="e">
        <f>#REF!+#REF!</f>
        <v>#REF!</v>
      </c>
      <c r="M82" s="70" t="e">
        <f>#REF!+#REF!</f>
        <v>#REF!</v>
      </c>
    </row>
    <row r="83" spans="1:49" s="17" customFormat="1" ht="13.2" x14ac:dyDescent="0.25">
      <c r="A83" s="19" t="s">
        <v>123</v>
      </c>
      <c r="B83" s="25">
        <v>544</v>
      </c>
      <c r="C83" s="26" t="s">
        <v>23</v>
      </c>
      <c r="D83" s="26" t="s">
        <v>24</v>
      </c>
      <c r="E83" s="26" t="s">
        <v>137</v>
      </c>
      <c r="F83" s="25">
        <v>611</v>
      </c>
      <c r="G83" s="25">
        <v>241</v>
      </c>
      <c r="H83" s="27" t="s">
        <v>124</v>
      </c>
      <c r="I83" s="73" t="e">
        <f>SUM(J83:M83)</f>
        <v>#REF!</v>
      </c>
      <c r="J83" s="75" t="e">
        <f>#REF!+#REF!</f>
        <v>#REF!</v>
      </c>
      <c r="K83" s="75" t="e">
        <f>#REF!+#REF!</f>
        <v>#REF!</v>
      </c>
      <c r="L83" s="75" t="e">
        <f>#REF!+#REF!</f>
        <v>#REF!</v>
      </c>
      <c r="M83" s="75" t="e">
        <f>#REF!+#REF!</f>
        <v>#REF!</v>
      </c>
    </row>
    <row r="84" spans="1:49" s="17" customFormat="1" ht="13.2" x14ac:dyDescent="0.25">
      <c r="A84" s="19" t="s">
        <v>82</v>
      </c>
      <c r="B84" s="25">
        <v>544</v>
      </c>
      <c r="C84" s="26" t="s">
        <v>23</v>
      </c>
      <c r="D84" s="26" t="s">
        <v>24</v>
      </c>
      <c r="E84" s="26" t="s">
        <v>137</v>
      </c>
      <c r="F84" s="25">
        <v>611</v>
      </c>
      <c r="G84" s="25">
        <v>241</v>
      </c>
      <c r="H84" s="27" t="s">
        <v>83</v>
      </c>
      <c r="I84" s="73" t="e">
        <f>J84+K84+L84+M84</f>
        <v>#REF!</v>
      </c>
      <c r="J84" s="75" t="e">
        <f>#REF!+#REF!</f>
        <v>#REF!</v>
      </c>
      <c r="K84" s="75" t="e">
        <f>#REF!+#REF!</f>
        <v>#REF!</v>
      </c>
      <c r="L84" s="75" t="e">
        <f>#REF!+#REF!</f>
        <v>#REF!</v>
      </c>
      <c r="M84" s="75" t="e">
        <f>#REF!+#REF!</f>
        <v>#REF!</v>
      </c>
    </row>
    <row r="85" spans="1:49" s="17" customFormat="1" x14ac:dyDescent="0.25">
      <c r="A85" s="60" t="s">
        <v>135</v>
      </c>
      <c r="B85" s="55">
        <v>544</v>
      </c>
      <c r="C85" s="56" t="s">
        <v>23</v>
      </c>
      <c r="D85" s="56" t="s">
        <v>23</v>
      </c>
      <c r="E85" s="56" t="s">
        <v>138</v>
      </c>
      <c r="F85" s="55"/>
      <c r="G85" s="55"/>
      <c r="H85" s="61"/>
      <c r="I85" s="72" t="e">
        <f>I86</f>
        <v>#REF!</v>
      </c>
      <c r="J85" s="70" t="e">
        <f>#REF!+#REF!</f>
        <v>#REF!</v>
      </c>
      <c r="K85" s="70" t="e">
        <f>#REF!+#REF!</f>
        <v>#REF!</v>
      </c>
      <c r="L85" s="70" t="e">
        <f>#REF!+#REF!</f>
        <v>#REF!</v>
      </c>
      <c r="M85" s="70" t="e">
        <f>#REF!+#REF!</f>
        <v>#REF!</v>
      </c>
    </row>
    <row r="86" spans="1:49" s="17" customFormat="1" ht="13.2" x14ac:dyDescent="0.25">
      <c r="A86" s="19" t="s">
        <v>123</v>
      </c>
      <c r="B86" s="25">
        <v>544</v>
      </c>
      <c r="C86" s="26" t="s">
        <v>172</v>
      </c>
      <c r="D86" s="26" t="s">
        <v>165</v>
      </c>
      <c r="E86" s="26" t="s">
        <v>173</v>
      </c>
      <c r="F86" s="29">
        <v>611</v>
      </c>
      <c r="G86" s="25">
        <v>241</v>
      </c>
      <c r="H86" s="30" t="s">
        <v>124</v>
      </c>
      <c r="I86" s="73" t="e">
        <f>J86+K86+L86+M86</f>
        <v>#REF!</v>
      </c>
      <c r="J86" s="75" t="e">
        <f>#REF!+#REF!</f>
        <v>#REF!</v>
      </c>
      <c r="K86" s="75" t="e">
        <f>#REF!+#REF!</f>
        <v>#REF!</v>
      </c>
      <c r="L86" s="75" t="e">
        <f>#REF!+#REF!</f>
        <v>#REF!</v>
      </c>
      <c r="M86" s="75" t="e">
        <f>#REF!+#REF!</f>
        <v>#REF!</v>
      </c>
    </row>
    <row r="87" spans="1:49" s="17" customFormat="1" x14ac:dyDescent="0.25">
      <c r="A87" s="60" t="s">
        <v>140</v>
      </c>
      <c r="B87" s="55">
        <v>544</v>
      </c>
      <c r="C87" s="56" t="s">
        <v>23</v>
      </c>
      <c r="D87" s="56" t="s">
        <v>24</v>
      </c>
      <c r="E87" s="56" t="s">
        <v>141</v>
      </c>
      <c r="F87" s="55"/>
      <c r="G87" s="55"/>
      <c r="H87" s="61"/>
      <c r="I87" s="72" t="e">
        <f>I88</f>
        <v>#REF!</v>
      </c>
      <c r="J87" s="70" t="e">
        <f>#REF!+#REF!</f>
        <v>#REF!</v>
      </c>
      <c r="K87" s="70" t="e">
        <f>#REF!+#REF!</f>
        <v>#REF!</v>
      </c>
      <c r="L87" s="70" t="e">
        <f>#REF!+#REF!</f>
        <v>#REF!</v>
      </c>
      <c r="M87" s="70" t="e">
        <f>#REF!+#REF!</f>
        <v>#REF!</v>
      </c>
    </row>
    <row r="88" spans="1:49" s="17" customFormat="1" ht="13.2" x14ac:dyDescent="0.25">
      <c r="A88" s="19" t="s">
        <v>35</v>
      </c>
      <c r="B88" s="25">
        <v>544</v>
      </c>
      <c r="C88" s="26" t="s">
        <v>23</v>
      </c>
      <c r="D88" s="26" t="s">
        <v>24</v>
      </c>
      <c r="E88" s="26" t="s">
        <v>141</v>
      </c>
      <c r="F88" s="29">
        <v>611</v>
      </c>
      <c r="G88" s="25">
        <v>241</v>
      </c>
      <c r="H88" s="30" t="s">
        <v>36</v>
      </c>
      <c r="I88" s="74" t="e">
        <f t="shared" ref="I88:I93" si="1">J88+K88+L88+M88</f>
        <v>#REF!</v>
      </c>
      <c r="J88" s="75" t="e">
        <f>#REF!+#REF!</f>
        <v>#REF!</v>
      </c>
      <c r="K88" s="75" t="e">
        <f>#REF!+#REF!</f>
        <v>#REF!</v>
      </c>
      <c r="L88" s="75" t="e">
        <f>#REF!+#REF!</f>
        <v>#REF!</v>
      </c>
      <c r="M88" s="75" t="e">
        <f>#REF!+#REF!</f>
        <v>#REF!</v>
      </c>
    </row>
    <row r="89" spans="1:49" s="34" customFormat="1" ht="28.5" customHeight="1" x14ac:dyDescent="0.25">
      <c r="A89" s="62" t="s">
        <v>154</v>
      </c>
      <c r="B89" s="55">
        <v>544</v>
      </c>
      <c r="C89" s="56" t="s">
        <v>156</v>
      </c>
      <c r="D89" s="56" t="s">
        <v>157</v>
      </c>
      <c r="E89" s="56" t="s">
        <v>158</v>
      </c>
      <c r="F89" s="55"/>
      <c r="G89" s="55"/>
      <c r="H89" s="61"/>
      <c r="I89" s="72" t="e">
        <f t="shared" si="1"/>
        <v>#REF!</v>
      </c>
      <c r="J89" s="70" t="e">
        <f>#REF!+#REF!</f>
        <v>#REF!</v>
      </c>
      <c r="K89" s="70" t="e">
        <f>#REF!+#REF!</f>
        <v>#REF!</v>
      </c>
      <c r="L89" s="70" t="e">
        <f>#REF!+#REF!</f>
        <v>#REF!</v>
      </c>
      <c r="M89" s="70" t="e">
        <f>#REF!+#REF!</f>
        <v>#REF!</v>
      </c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</row>
    <row r="90" spans="1:49" s="17" customFormat="1" ht="13.2" x14ac:dyDescent="0.25">
      <c r="A90" s="19" t="s">
        <v>155</v>
      </c>
      <c r="B90" s="25">
        <v>544</v>
      </c>
      <c r="C90" s="26" t="s">
        <v>156</v>
      </c>
      <c r="D90" s="26" t="s">
        <v>157</v>
      </c>
      <c r="E90" s="26" t="s">
        <v>158</v>
      </c>
      <c r="F90" s="29">
        <v>611</v>
      </c>
      <c r="G90" s="25">
        <v>241</v>
      </c>
      <c r="H90" s="30" t="s">
        <v>70</v>
      </c>
      <c r="I90" s="74" t="e">
        <f>J90+K90+L90+M90</f>
        <v>#REF!</v>
      </c>
      <c r="J90" s="75" t="e">
        <f>#REF!+#REF!</f>
        <v>#REF!</v>
      </c>
      <c r="K90" s="75" t="e">
        <f>#REF!+#REF!</f>
        <v>#REF!</v>
      </c>
      <c r="L90" s="75" t="e">
        <f>#REF!+#REF!</f>
        <v>#REF!</v>
      </c>
      <c r="M90" s="75" t="e">
        <f>#REF!+#REF!</f>
        <v>#REF!</v>
      </c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</row>
    <row r="91" spans="1:49" s="17" customFormat="1" ht="26.4" x14ac:dyDescent="0.25">
      <c r="A91" s="62" t="s">
        <v>160</v>
      </c>
      <c r="B91" s="55">
        <v>544</v>
      </c>
      <c r="C91" s="56" t="s">
        <v>156</v>
      </c>
      <c r="D91" s="56" t="s">
        <v>157</v>
      </c>
      <c r="E91" s="56" t="s">
        <v>161</v>
      </c>
      <c r="F91" s="55"/>
      <c r="G91" s="55"/>
      <c r="H91" s="61"/>
      <c r="I91" s="72" t="e">
        <f t="shared" si="1"/>
        <v>#REF!</v>
      </c>
      <c r="J91" s="70" t="e">
        <f>#REF!+#REF!</f>
        <v>#REF!</v>
      </c>
      <c r="K91" s="70" t="e">
        <f>#REF!+#REF!</f>
        <v>#REF!</v>
      </c>
      <c r="L91" s="70" t="e">
        <f>#REF!+#REF!</f>
        <v>#REF!</v>
      </c>
      <c r="M91" s="70" t="e">
        <f>#REF!+#REF!</f>
        <v>#REF!</v>
      </c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</row>
    <row r="92" spans="1:49" s="17" customFormat="1" ht="13.2" x14ac:dyDescent="0.25">
      <c r="A92" s="19" t="s">
        <v>35</v>
      </c>
      <c r="B92" s="25">
        <v>544</v>
      </c>
      <c r="C92" s="26" t="s">
        <v>156</v>
      </c>
      <c r="D92" s="26" t="s">
        <v>157</v>
      </c>
      <c r="E92" s="26" t="s">
        <v>161</v>
      </c>
      <c r="F92" s="29">
        <v>611</v>
      </c>
      <c r="G92" s="25">
        <v>241</v>
      </c>
      <c r="H92" s="30" t="s">
        <v>36</v>
      </c>
      <c r="I92" s="74" t="e">
        <f>J92+K92+L92+M92</f>
        <v>#REF!</v>
      </c>
      <c r="J92" s="75" t="e">
        <f>#REF!+#REF!</f>
        <v>#REF!</v>
      </c>
      <c r="K92" s="75" t="e">
        <f>#REF!+#REF!</f>
        <v>#REF!</v>
      </c>
      <c r="L92" s="75" t="e">
        <f>#REF!+#REF!</f>
        <v>#REF!</v>
      </c>
      <c r="M92" s="75" t="e">
        <f>#REF!+#REF!</f>
        <v>#REF!</v>
      </c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</row>
    <row r="93" spans="1:49" s="17" customFormat="1" ht="13.2" x14ac:dyDescent="0.25">
      <c r="A93" s="62" t="s">
        <v>162</v>
      </c>
      <c r="B93" s="55">
        <v>544</v>
      </c>
      <c r="C93" s="56" t="s">
        <v>23</v>
      </c>
      <c r="D93" s="56" t="s">
        <v>24</v>
      </c>
      <c r="E93" s="56" t="s">
        <v>163</v>
      </c>
      <c r="F93" s="55"/>
      <c r="G93" s="55"/>
      <c r="H93" s="61"/>
      <c r="I93" s="72" t="e">
        <f t="shared" si="1"/>
        <v>#REF!</v>
      </c>
      <c r="J93" s="70" t="e">
        <f>#REF!+#REF!</f>
        <v>#REF!</v>
      </c>
      <c r="K93" s="70" t="e">
        <f>#REF!+#REF!</f>
        <v>#REF!</v>
      </c>
      <c r="L93" s="70" t="e">
        <f>#REF!+#REF!</f>
        <v>#REF!</v>
      </c>
      <c r="M93" s="70" t="e">
        <f>#REF!+#REF!</f>
        <v>#REF!</v>
      </c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</row>
    <row r="94" spans="1:49" s="17" customFormat="1" ht="13.2" x14ac:dyDescent="0.25">
      <c r="A94" s="19" t="s">
        <v>155</v>
      </c>
      <c r="B94" s="25">
        <v>544</v>
      </c>
      <c r="C94" s="26" t="s">
        <v>23</v>
      </c>
      <c r="D94" s="26" t="s">
        <v>24</v>
      </c>
      <c r="E94" s="26" t="s">
        <v>163</v>
      </c>
      <c r="F94" s="29">
        <v>611</v>
      </c>
      <c r="G94" s="25">
        <v>241</v>
      </c>
      <c r="H94" s="30" t="s">
        <v>70</v>
      </c>
      <c r="I94" s="94" t="e">
        <f>J94+K94+L94+M94</f>
        <v>#REF!</v>
      </c>
      <c r="J94" s="75" t="e">
        <f>#REF!+#REF!</f>
        <v>#REF!</v>
      </c>
      <c r="K94" s="75" t="e">
        <f>#REF!+#REF!</f>
        <v>#REF!</v>
      </c>
      <c r="L94" s="75" t="e">
        <f>#REF!+#REF!</f>
        <v>#REF!</v>
      </c>
      <c r="M94" s="75" t="e">
        <f>#REF!+#REF!</f>
        <v>#REF!</v>
      </c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</row>
    <row r="95" spans="1:49" s="17" customFormat="1" ht="13.2" x14ac:dyDescent="0.25">
      <c r="A95" s="19" t="s">
        <v>73</v>
      </c>
      <c r="B95" s="25">
        <v>544</v>
      </c>
      <c r="C95" s="26" t="s">
        <v>23</v>
      </c>
      <c r="D95" s="26" t="s">
        <v>24</v>
      </c>
      <c r="E95" s="26" t="s">
        <v>163</v>
      </c>
      <c r="F95" s="29">
        <v>611</v>
      </c>
      <c r="G95" s="25">
        <v>241</v>
      </c>
      <c r="H95" s="30" t="s">
        <v>74</v>
      </c>
      <c r="I95" s="94" t="e">
        <f>J95+K95+L95+M95</f>
        <v>#REF!</v>
      </c>
      <c r="J95" s="75" t="e">
        <f>#REF!+#REF!</f>
        <v>#REF!</v>
      </c>
      <c r="K95" s="75" t="e">
        <f>#REF!+#REF!</f>
        <v>#REF!</v>
      </c>
      <c r="L95" s="75" t="e">
        <f>#REF!+#REF!</f>
        <v>#REF!</v>
      </c>
      <c r="M95" s="75" t="e">
        <f>#REF!+#REF!</f>
        <v>#REF!</v>
      </c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</row>
    <row r="96" spans="1:49" s="17" customFormat="1" ht="13.2" x14ac:dyDescent="0.25">
      <c r="A96" s="19" t="s">
        <v>82</v>
      </c>
      <c r="B96" s="25">
        <v>544</v>
      </c>
      <c r="C96" s="26" t="s">
        <v>23</v>
      </c>
      <c r="D96" s="26" t="s">
        <v>24</v>
      </c>
      <c r="E96" s="26" t="s">
        <v>163</v>
      </c>
      <c r="F96" s="29">
        <v>611</v>
      </c>
      <c r="G96" s="25">
        <v>241</v>
      </c>
      <c r="H96" s="30" t="s">
        <v>83</v>
      </c>
      <c r="I96" s="94" t="e">
        <f>J96+K96+L96+M96</f>
        <v>#REF!</v>
      </c>
      <c r="J96" s="75" t="e">
        <f>#REF!+#REF!</f>
        <v>#REF!</v>
      </c>
      <c r="K96" s="75" t="e">
        <f>#REF!+#REF!</f>
        <v>#REF!</v>
      </c>
      <c r="L96" s="75" t="e">
        <f>#REF!+#REF!</f>
        <v>#REF!</v>
      </c>
      <c r="M96" s="75" t="e">
        <f>#REF!+#REF!</f>
        <v>#REF!</v>
      </c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</row>
    <row r="97" spans="1:56" s="17" customFormat="1" ht="13.2" x14ac:dyDescent="0.25">
      <c r="A97" s="19" t="s">
        <v>30</v>
      </c>
      <c r="B97" s="25">
        <v>544</v>
      </c>
      <c r="C97" s="26" t="s">
        <v>23</v>
      </c>
      <c r="D97" s="26" t="s">
        <v>24</v>
      </c>
      <c r="E97" s="26" t="s">
        <v>163</v>
      </c>
      <c r="F97" s="29">
        <v>611</v>
      </c>
      <c r="G97" s="25">
        <v>241</v>
      </c>
      <c r="H97" s="30" t="s">
        <v>31</v>
      </c>
      <c r="I97" s="94" t="e">
        <f>J97+K97+L97+M97</f>
        <v>#REF!</v>
      </c>
      <c r="J97" s="75" t="e">
        <f>#REF!+#REF!</f>
        <v>#REF!</v>
      </c>
      <c r="K97" s="75" t="e">
        <f>#REF!+#REF!</f>
        <v>#REF!</v>
      </c>
      <c r="L97" s="75" t="e">
        <f>#REF!+#REF!</f>
        <v>#REF!</v>
      </c>
      <c r="M97" s="75" t="e">
        <f>#REF!+#REF!</f>
        <v>#REF!</v>
      </c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</row>
    <row r="98" spans="1:56" s="35" customFormat="1" ht="13.2" x14ac:dyDescent="0.25">
      <c r="A98" s="48" t="s">
        <v>150</v>
      </c>
      <c r="B98" s="49"/>
      <c r="C98" s="50"/>
      <c r="D98" s="50"/>
      <c r="E98" s="50"/>
      <c r="F98" s="49"/>
      <c r="G98" s="49"/>
      <c r="H98" s="59"/>
      <c r="I98" s="71" t="e">
        <f>I99+I102+I104+I106</f>
        <v>#REF!</v>
      </c>
      <c r="J98" s="101" t="e">
        <f>#REF!+#REF!</f>
        <v>#REF!</v>
      </c>
      <c r="K98" s="101" t="e">
        <f>#REF!+#REF!</f>
        <v>#REF!</v>
      </c>
      <c r="L98" s="101" t="e">
        <f>#REF!+#REF!</f>
        <v>#REF!</v>
      </c>
      <c r="M98" s="101" t="e">
        <f>#REF!+#REF!</f>
        <v>#REF!</v>
      </c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</row>
    <row r="99" spans="1:56" s="41" customFormat="1" ht="27.75" customHeight="1" x14ac:dyDescent="0.25">
      <c r="A99" s="64" t="s">
        <v>164</v>
      </c>
      <c r="B99" s="55">
        <v>544</v>
      </c>
      <c r="C99" s="56" t="s">
        <v>165</v>
      </c>
      <c r="D99" s="56" t="s">
        <v>166</v>
      </c>
      <c r="E99" s="56" t="s">
        <v>167</v>
      </c>
      <c r="F99" s="55"/>
      <c r="G99" s="55"/>
      <c r="H99" s="61"/>
      <c r="I99" s="72" t="e">
        <f>I100+I101</f>
        <v>#REF!</v>
      </c>
      <c r="J99" s="70" t="e">
        <f>#REF!+#REF!</f>
        <v>#REF!</v>
      </c>
      <c r="K99" s="70" t="e">
        <f>#REF!+#REF!</f>
        <v>#REF!</v>
      </c>
      <c r="L99" s="70" t="e">
        <f>#REF!+#REF!</f>
        <v>#REF!</v>
      </c>
      <c r="M99" s="70" t="e">
        <f>#REF!+#REF!</f>
        <v>#REF!</v>
      </c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</row>
    <row r="100" spans="1:56" s="41" customFormat="1" ht="13.2" x14ac:dyDescent="0.25">
      <c r="A100" s="19" t="s">
        <v>73</v>
      </c>
      <c r="B100" s="25">
        <v>544</v>
      </c>
      <c r="C100" s="26" t="s">
        <v>165</v>
      </c>
      <c r="D100" s="26" t="s">
        <v>166</v>
      </c>
      <c r="E100" s="26" t="s">
        <v>167</v>
      </c>
      <c r="F100" s="25">
        <v>612</v>
      </c>
      <c r="G100" s="25">
        <v>241</v>
      </c>
      <c r="H100" s="42" t="s">
        <v>74</v>
      </c>
      <c r="I100" s="74" t="e">
        <f>J100+K100+L100+M100</f>
        <v>#REF!</v>
      </c>
      <c r="J100" s="75" t="e">
        <f>#REF!+#REF!</f>
        <v>#REF!</v>
      </c>
      <c r="K100" s="75" t="e">
        <f>#REF!+#REF!</f>
        <v>#REF!</v>
      </c>
      <c r="L100" s="75" t="e">
        <f>#REF!+#REF!</f>
        <v>#REF!</v>
      </c>
      <c r="M100" s="75" t="e">
        <f>#REF!+#REF!</f>
        <v>#REF!</v>
      </c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</row>
    <row r="101" spans="1:56" s="41" customFormat="1" ht="13.2" x14ac:dyDescent="0.25">
      <c r="A101" s="19" t="s">
        <v>30</v>
      </c>
      <c r="B101" s="25">
        <v>544</v>
      </c>
      <c r="C101" s="26" t="s">
        <v>165</v>
      </c>
      <c r="D101" s="26" t="s">
        <v>166</v>
      </c>
      <c r="E101" s="26" t="s">
        <v>167</v>
      </c>
      <c r="F101" s="25">
        <v>612</v>
      </c>
      <c r="G101" s="25">
        <v>241</v>
      </c>
      <c r="H101" s="42" t="s">
        <v>31</v>
      </c>
      <c r="I101" s="74" t="e">
        <f>J101+K101+L101+M101</f>
        <v>#REF!</v>
      </c>
      <c r="J101" s="75" t="e">
        <f>#REF!+#REF!</f>
        <v>#REF!</v>
      </c>
      <c r="K101" s="75" t="e">
        <f>#REF!+#REF!</f>
        <v>#REF!</v>
      </c>
      <c r="L101" s="75" t="e">
        <f>#REF!+#REF!</f>
        <v>#REF!</v>
      </c>
      <c r="M101" s="75" t="e">
        <f>#REF!+#REF!</f>
        <v>#REF!</v>
      </c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</row>
    <row r="102" spans="1:56" s="41" customFormat="1" ht="28.5" customHeight="1" x14ac:dyDescent="0.25">
      <c r="A102" s="64" t="s">
        <v>168</v>
      </c>
      <c r="B102" s="55">
        <v>544</v>
      </c>
      <c r="C102" s="56" t="s">
        <v>23</v>
      </c>
      <c r="D102" s="56" t="s">
        <v>24</v>
      </c>
      <c r="E102" s="56" t="s">
        <v>169</v>
      </c>
      <c r="F102" s="55"/>
      <c r="G102" s="55"/>
      <c r="H102" s="61"/>
      <c r="I102" s="72" t="e">
        <f>J102+K102+L102+M102</f>
        <v>#REF!</v>
      </c>
      <c r="J102" s="70" t="e">
        <f>#REF!+#REF!</f>
        <v>#REF!</v>
      </c>
      <c r="K102" s="70" t="e">
        <f>#REF!+#REF!</f>
        <v>#REF!</v>
      </c>
      <c r="L102" s="70" t="e">
        <f>#REF!+#REF!</f>
        <v>#REF!</v>
      </c>
      <c r="M102" s="70" t="e">
        <f>#REF!+#REF!</f>
        <v>#REF!</v>
      </c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</row>
    <row r="103" spans="1:56" s="41" customFormat="1" ht="13.2" x14ac:dyDescent="0.25">
      <c r="A103" s="19" t="s">
        <v>73</v>
      </c>
      <c r="B103" s="25">
        <v>544</v>
      </c>
      <c r="C103" s="26" t="s">
        <v>23</v>
      </c>
      <c r="D103" s="26" t="s">
        <v>24</v>
      </c>
      <c r="E103" s="26" t="s">
        <v>169</v>
      </c>
      <c r="F103" s="25">
        <v>612</v>
      </c>
      <c r="G103" s="25">
        <v>241</v>
      </c>
      <c r="H103" s="42" t="s">
        <v>74</v>
      </c>
      <c r="I103" s="74" t="e">
        <f>J103+K103+L103+M103</f>
        <v>#REF!</v>
      </c>
      <c r="J103" s="75" t="e">
        <f>#REF!+#REF!</f>
        <v>#REF!</v>
      </c>
      <c r="K103" s="75" t="e">
        <f>#REF!+#REF!</f>
        <v>#REF!</v>
      </c>
      <c r="L103" s="75" t="e">
        <f>#REF!+#REF!</f>
        <v>#REF!</v>
      </c>
      <c r="M103" s="75" t="e">
        <f>#REF!+#REF!</f>
        <v>#REF!</v>
      </c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</row>
    <row r="104" spans="1:56" s="41" customFormat="1" ht="28.5" customHeight="1" x14ac:dyDescent="0.25">
      <c r="A104" s="64" t="s">
        <v>170</v>
      </c>
      <c r="B104" s="55">
        <v>544</v>
      </c>
      <c r="C104" s="56" t="s">
        <v>23</v>
      </c>
      <c r="D104" s="56" t="s">
        <v>24</v>
      </c>
      <c r="E104" s="56" t="s">
        <v>139</v>
      </c>
      <c r="F104" s="55"/>
      <c r="G104" s="55"/>
      <c r="H104" s="61"/>
      <c r="I104" s="72" t="e">
        <f>I105</f>
        <v>#REF!</v>
      </c>
      <c r="J104" s="70" t="e">
        <f>#REF!+#REF!</f>
        <v>#REF!</v>
      </c>
      <c r="K104" s="70" t="e">
        <f>#REF!+#REF!</f>
        <v>#REF!</v>
      </c>
      <c r="L104" s="70" t="e">
        <f>#REF!+#REF!</f>
        <v>#REF!</v>
      </c>
      <c r="M104" s="70" t="e">
        <f>#REF!+#REF!</f>
        <v>#REF!</v>
      </c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</row>
    <row r="105" spans="1:56" s="41" customFormat="1" ht="14.25" customHeight="1" x14ac:dyDescent="0.25">
      <c r="A105" s="19" t="s">
        <v>35</v>
      </c>
      <c r="B105" s="25">
        <v>544</v>
      </c>
      <c r="C105" s="26" t="s">
        <v>23</v>
      </c>
      <c r="D105" s="26" t="s">
        <v>24</v>
      </c>
      <c r="E105" s="26" t="s">
        <v>139</v>
      </c>
      <c r="F105" s="25">
        <v>612</v>
      </c>
      <c r="G105" s="25">
        <v>241</v>
      </c>
      <c r="H105" s="42" t="s">
        <v>36</v>
      </c>
      <c r="I105" s="94" t="e">
        <f>J105+K105+L105+M105</f>
        <v>#REF!</v>
      </c>
      <c r="J105" s="75" t="e">
        <f>#REF!+#REF!</f>
        <v>#REF!</v>
      </c>
      <c r="K105" s="75" t="e">
        <f>#REF!+#REF!</f>
        <v>#REF!</v>
      </c>
      <c r="L105" s="75" t="e">
        <f>#REF!+#REF!</f>
        <v>#REF!</v>
      </c>
      <c r="M105" s="75" t="e">
        <f>#REF!+#REF!</f>
        <v>#REF!</v>
      </c>
    </row>
    <row r="106" spans="1:56" s="34" customFormat="1" ht="26.4" x14ac:dyDescent="0.25">
      <c r="A106" s="64" t="s">
        <v>151</v>
      </c>
      <c r="B106" s="55">
        <v>544</v>
      </c>
      <c r="C106" s="56" t="s">
        <v>152</v>
      </c>
      <c r="D106" s="56" t="s">
        <v>24</v>
      </c>
      <c r="E106" s="56" t="s">
        <v>153</v>
      </c>
      <c r="F106" s="55"/>
      <c r="G106" s="55"/>
      <c r="H106" s="61"/>
      <c r="I106" s="72" t="e">
        <f>J106+K106+L106+M106</f>
        <v>#REF!</v>
      </c>
      <c r="J106" s="70" t="e">
        <f>#REF!+#REF!</f>
        <v>#REF!</v>
      </c>
      <c r="K106" s="70" t="e">
        <f>#REF!+#REF!</f>
        <v>#REF!</v>
      </c>
      <c r="L106" s="70" t="e">
        <f>#REF!+#REF!</f>
        <v>#REF!</v>
      </c>
      <c r="M106" s="70" t="e">
        <f>#REF!+#REF!</f>
        <v>#REF!</v>
      </c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</row>
    <row r="107" spans="1:56" s="41" customFormat="1" ht="13.2" x14ac:dyDescent="0.25">
      <c r="A107" s="19" t="s">
        <v>82</v>
      </c>
      <c r="B107" s="25">
        <v>544</v>
      </c>
      <c r="C107" s="26" t="s">
        <v>152</v>
      </c>
      <c r="D107" s="26" t="s">
        <v>24</v>
      </c>
      <c r="E107" s="26" t="s">
        <v>153</v>
      </c>
      <c r="F107" s="25">
        <v>612</v>
      </c>
      <c r="G107" s="25">
        <v>241</v>
      </c>
      <c r="H107" s="30" t="s">
        <v>83</v>
      </c>
      <c r="I107" s="74" t="e">
        <f>J107+K107+L107+M107</f>
        <v>#REF!</v>
      </c>
      <c r="J107" s="75" t="e">
        <f>#REF!+#REF!</f>
        <v>#REF!</v>
      </c>
      <c r="K107" s="75" t="e">
        <f>#REF!+#REF!</f>
        <v>#REF!</v>
      </c>
      <c r="L107" s="75" t="e">
        <f>#REF!+#REF!</f>
        <v>#REF!</v>
      </c>
      <c r="M107" s="75" t="e">
        <f>#REF!+#REF!</f>
        <v>#REF!</v>
      </c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</row>
    <row r="108" spans="1:56" s="17" customFormat="1" ht="13.2" x14ac:dyDescent="0.25">
      <c r="A108" s="19" t="s">
        <v>35</v>
      </c>
      <c r="B108" s="25">
        <v>544</v>
      </c>
      <c r="C108" s="26" t="s">
        <v>152</v>
      </c>
      <c r="D108" s="26" t="s">
        <v>24</v>
      </c>
      <c r="E108" s="26" t="s">
        <v>153</v>
      </c>
      <c r="F108" s="25">
        <v>612</v>
      </c>
      <c r="G108" s="25">
        <v>241</v>
      </c>
      <c r="H108" s="30" t="s">
        <v>36</v>
      </c>
      <c r="I108" s="74" t="e">
        <f>J108+K108+L108+M108</f>
        <v>#REF!</v>
      </c>
      <c r="J108" s="75" t="e">
        <f>#REF!+#REF!</f>
        <v>#REF!</v>
      </c>
      <c r="K108" s="75" t="e">
        <f>#REF!+#REF!</f>
        <v>#REF!</v>
      </c>
      <c r="L108" s="75" t="e">
        <f>#REF!+#REF!</f>
        <v>#REF!</v>
      </c>
      <c r="M108" s="75" t="e">
        <f>#REF!+#REF!</f>
        <v>#REF!</v>
      </c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</row>
    <row r="109" spans="1:56" s="24" customFormat="1" ht="13.2" x14ac:dyDescent="0.3">
      <c r="A109" s="48" t="s">
        <v>22</v>
      </c>
      <c r="B109" s="49">
        <v>544</v>
      </c>
      <c r="C109" s="50" t="s">
        <v>23</v>
      </c>
      <c r="D109" s="50" t="s">
        <v>157</v>
      </c>
      <c r="E109" s="50" t="s">
        <v>175</v>
      </c>
      <c r="F109" s="49">
        <v>611</v>
      </c>
      <c r="G109" s="49">
        <v>241</v>
      </c>
      <c r="H109" s="51"/>
      <c r="I109" s="66">
        <f>I112+I114+I116</f>
        <v>1788692</v>
      </c>
      <c r="J109" s="66">
        <f>J112+J114+J116</f>
        <v>444982</v>
      </c>
      <c r="K109" s="66">
        <f>K112+K114+K116</f>
        <v>447980</v>
      </c>
      <c r="L109" s="66">
        <f>L112+L114+L116</f>
        <v>447982</v>
      </c>
      <c r="M109" s="66">
        <f>M112+M114+M116</f>
        <v>447748</v>
      </c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</row>
    <row r="110" spans="1:56" s="24" customFormat="1" ht="13.2" x14ac:dyDescent="0.3">
      <c r="A110" s="52" t="s">
        <v>25</v>
      </c>
      <c r="B110" s="45">
        <v>544</v>
      </c>
      <c r="C110" s="46" t="s">
        <v>23</v>
      </c>
      <c r="D110" s="46" t="s">
        <v>157</v>
      </c>
      <c r="E110" s="46" t="s">
        <v>175</v>
      </c>
      <c r="F110" s="45">
        <v>611</v>
      </c>
      <c r="G110" s="45">
        <v>241</v>
      </c>
      <c r="H110" s="53">
        <v>211</v>
      </c>
      <c r="I110" s="68">
        <f>J110+K110+L110+M110</f>
        <v>1346870</v>
      </c>
      <c r="J110" s="68">
        <v>336718</v>
      </c>
      <c r="K110" s="68">
        <v>336717</v>
      </c>
      <c r="L110" s="68">
        <v>336718</v>
      </c>
      <c r="M110" s="68">
        <v>336717</v>
      </c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</row>
    <row r="111" spans="1:56" s="24" customFormat="1" ht="13.2" x14ac:dyDescent="0.3">
      <c r="A111" s="52" t="s">
        <v>28</v>
      </c>
      <c r="B111" s="45">
        <v>544</v>
      </c>
      <c r="C111" s="46" t="s">
        <v>23</v>
      </c>
      <c r="D111" s="46" t="s">
        <v>157</v>
      </c>
      <c r="E111" s="46" t="s">
        <v>175</v>
      </c>
      <c r="F111" s="45">
        <v>611</v>
      </c>
      <c r="G111" s="45">
        <v>241</v>
      </c>
      <c r="H111" s="53">
        <v>213</v>
      </c>
      <c r="I111" s="68">
        <f>J111+K111+L111+M111</f>
        <v>406750</v>
      </c>
      <c r="J111" s="68">
        <v>101688</v>
      </c>
      <c r="K111" s="68">
        <v>101687</v>
      </c>
      <c r="L111" s="68">
        <v>101688</v>
      </c>
      <c r="M111" s="68">
        <v>101687</v>
      </c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</row>
    <row r="112" spans="1:56" s="24" customFormat="1" ht="13.2" x14ac:dyDescent="0.3">
      <c r="A112" s="54" t="s">
        <v>177</v>
      </c>
      <c r="B112" s="55"/>
      <c r="C112" s="56"/>
      <c r="D112" s="56"/>
      <c r="E112" s="55"/>
      <c r="F112" s="55"/>
      <c r="G112" s="55"/>
      <c r="H112" s="57"/>
      <c r="I112" s="69">
        <f>I111+I110</f>
        <v>1753620</v>
      </c>
      <c r="J112" s="69">
        <f>J111+J110</f>
        <v>438406</v>
      </c>
      <c r="K112" s="69">
        <f>K111+K110</f>
        <v>438404</v>
      </c>
      <c r="L112" s="69">
        <f>L111+L110</f>
        <v>438406</v>
      </c>
      <c r="M112" s="69">
        <f>M111+M110</f>
        <v>438404</v>
      </c>
    </row>
    <row r="113" spans="1:49" s="24" customFormat="1" ht="13.2" x14ac:dyDescent="0.3">
      <c r="A113" s="52" t="s">
        <v>30</v>
      </c>
      <c r="B113" s="45">
        <v>544</v>
      </c>
      <c r="C113" s="46" t="s">
        <v>23</v>
      </c>
      <c r="D113" s="46" t="s">
        <v>157</v>
      </c>
      <c r="E113" s="46" t="s">
        <v>175</v>
      </c>
      <c r="F113" s="45">
        <v>611</v>
      </c>
      <c r="G113" s="45">
        <v>241</v>
      </c>
      <c r="H113" s="53" t="s">
        <v>31</v>
      </c>
      <c r="I113" s="68">
        <f>J113+K113+L113+M113</f>
        <v>26304</v>
      </c>
      <c r="J113" s="68">
        <v>6576</v>
      </c>
      <c r="K113" s="68">
        <v>6576</v>
      </c>
      <c r="L113" s="68">
        <v>6576</v>
      </c>
      <c r="M113" s="68">
        <v>6576</v>
      </c>
    </row>
    <row r="114" spans="1:49" s="24" customFormat="1" ht="13.2" x14ac:dyDescent="0.3">
      <c r="A114" s="54" t="s">
        <v>34</v>
      </c>
      <c r="B114" s="55"/>
      <c r="C114" s="56"/>
      <c r="D114" s="56"/>
      <c r="E114" s="55"/>
      <c r="F114" s="55"/>
      <c r="G114" s="55"/>
      <c r="H114" s="57"/>
      <c r="I114" s="70">
        <f>J114+K114+L114+M114</f>
        <v>26304</v>
      </c>
      <c r="J114" s="70">
        <f>J113</f>
        <v>6576</v>
      </c>
      <c r="K114" s="70">
        <f>K113</f>
        <v>6576</v>
      </c>
      <c r="L114" s="70">
        <f>L113</f>
        <v>6576</v>
      </c>
      <c r="M114" s="70">
        <f>M113</f>
        <v>6576</v>
      </c>
    </row>
    <row r="115" spans="1:49" s="24" customFormat="1" ht="16.5" customHeight="1" x14ac:dyDescent="0.3">
      <c r="A115" s="52" t="s">
        <v>35</v>
      </c>
      <c r="B115" s="45">
        <v>544</v>
      </c>
      <c r="C115" s="46" t="s">
        <v>23</v>
      </c>
      <c r="D115" s="46" t="s">
        <v>157</v>
      </c>
      <c r="E115" s="46" t="s">
        <v>175</v>
      </c>
      <c r="F115" s="45">
        <v>611</v>
      </c>
      <c r="G115" s="45">
        <v>241</v>
      </c>
      <c r="H115" s="53" t="s">
        <v>36</v>
      </c>
      <c r="I115" s="68">
        <f>J115+K115+L115+M115</f>
        <v>8768</v>
      </c>
      <c r="J115" s="68"/>
      <c r="K115" s="68">
        <v>3000</v>
      </c>
      <c r="L115" s="68">
        <v>3000</v>
      </c>
      <c r="M115" s="68">
        <v>2768</v>
      </c>
    </row>
    <row r="116" spans="1:49" s="24" customFormat="1" ht="13.2" x14ac:dyDescent="0.3">
      <c r="A116" s="54" t="s">
        <v>37</v>
      </c>
      <c r="B116" s="55"/>
      <c r="C116" s="56"/>
      <c r="D116" s="56"/>
      <c r="E116" s="55"/>
      <c r="F116" s="55"/>
      <c r="G116" s="55"/>
      <c r="H116" s="57"/>
      <c r="I116" s="70">
        <f>J116+K116+L116+M116</f>
        <v>8768</v>
      </c>
      <c r="J116" s="70">
        <f>J115</f>
        <v>0</v>
      </c>
      <c r="K116" s="70">
        <f>K115</f>
        <v>3000</v>
      </c>
      <c r="L116" s="70">
        <f>L115</f>
        <v>3000</v>
      </c>
      <c r="M116" s="70">
        <f>M115</f>
        <v>2768</v>
      </c>
    </row>
    <row r="117" spans="1:49" s="17" customFormat="1" ht="13.2" x14ac:dyDescent="0.25">
      <c r="A117" s="58" t="s">
        <v>131</v>
      </c>
      <c r="B117" s="49"/>
      <c r="C117" s="50"/>
      <c r="D117" s="50"/>
      <c r="E117" s="49"/>
      <c r="F117" s="49"/>
      <c r="G117" s="49"/>
      <c r="H117" s="59"/>
      <c r="I117" s="71">
        <f t="shared" ref="I117:M118" si="2">I118</f>
        <v>215300</v>
      </c>
      <c r="J117" s="71">
        <f t="shared" si="2"/>
        <v>53825</v>
      </c>
      <c r="K117" s="71">
        <f t="shared" si="2"/>
        <v>53825</v>
      </c>
      <c r="L117" s="71">
        <f t="shared" si="2"/>
        <v>53825</v>
      </c>
      <c r="M117" s="71">
        <f t="shared" si="2"/>
        <v>53825</v>
      </c>
    </row>
    <row r="118" spans="1:49" s="17" customFormat="1" ht="27.6" x14ac:dyDescent="0.25">
      <c r="A118" s="60" t="s">
        <v>134</v>
      </c>
      <c r="B118" s="55">
        <v>544</v>
      </c>
      <c r="C118" s="56" t="s">
        <v>23</v>
      </c>
      <c r="D118" s="56" t="s">
        <v>157</v>
      </c>
      <c r="E118" s="56" t="s">
        <v>176</v>
      </c>
      <c r="F118" s="55"/>
      <c r="G118" s="55"/>
      <c r="H118" s="61"/>
      <c r="I118" s="72">
        <f t="shared" si="2"/>
        <v>215300</v>
      </c>
      <c r="J118" s="72">
        <f t="shared" si="2"/>
        <v>53825</v>
      </c>
      <c r="K118" s="72">
        <f t="shared" si="2"/>
        <v>53825</v>
      </c>
      <c r="L118" s="72">
        <f t="shared" si="2"/>
        <v>53825</v>
      </c>
      <c r="M118" s="72">
        <f t="shared" si="2"/>
        <v>53825</v>
      </c>
    </row>
    <row r="119" spans="1:49" s="17" customFormat="1" ht="13.2" x14ac:dyDescent="0.25">
      <c r="A119" s="52" t="s">
        <v>123</v>
      </c>
      <c r="B119" s="25">
        <v>544</v>
      </c>
      <c r="C119" s="26" t="s">
        <v>23</v>
      </c>
      <c r="D119" s="26" t="s">
        <v>157</v>
      </c>
      <c r="E119" s="26" t="s">
        <v>176</v>
      </c>
      <c r="F119" s="25">
        <v>611</v>
      </c>
      <c r="G119" s="25">
        <v>241</v>
      </c>
      <c r="H119" s="27" t="s">
        <v>124</v>
      </c>
      <c r="I119" s="73">
        <f>SUM(J119:M119)</f>
        <v>215300</v>
      </c>
      <c r="J119" s="73">
        <v>53825</v>
      </c>
      <c r="K119" s="73">
        <v>53825</v>
      </c>
      <c r="L119" s="73">
        <v>53825</v>
      </c>
      <c r="M119" s="73">
        <v>53825</v>
      </c>
    </row>
    <row r="120" spans="1:49" s="35" customFormat="1" ht="13.2" x14ac:dyDescent="0.25">
      <c r="A120" s="48" t="s">
        <v>150</v>
      </c>
      <c r="B120" s="49"/>
      <c r="C120" s="50"/>
      <c r="D120" s="50"/>
      <c r="E120" s="50"/>
      <c r="F120" s="49"/>
      <c r="G120" s="49"/>
      <c r="H120" s="59"/>
      <c r="I120" s="71">
        <f t="shared" ref="I120:M121" si="3">I121</f>
        <v>266000</v>
      </c>
      <c r="J120" s="71">
        <f t="shared" si="3"/>
        <v>0</v>
      </c>
      <c r="K120" s="71">
        <f t="shared" si="3"/>
        <v>133000</v>
      </c>
      <c r="L120" s="71">
        <f t="shared" si="3"/>
        <v>0</v>
      </c>
      <c r="M120" s="71">
        <f t="shared" si="3"/>
        <v>133000</v>
      </c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</row>
    <row r="121" spans="1:49" s="41" customFormat="1" ht="28.5" customHeight="1" x14ac:dyDescent="0.25">
      <c r="A121" s="64" t="s">
        <v>170</v>
      </c>
      <c r="B121" s="55">
        <v>544</v>
      </c>
      <c r="C121" s="56" t="s">
        <v>23</v>
      </c>
      <c r="D121" s="56" t="s">
        <v>157</v>
      </c>
      <c r="E121" s="56" t="s">
        <v>139</v>
      </c>
      <c r="F121" s="55"/>
      <c r="G121" s="55"/>
      <c r="H121" s="61"/>
      <c r="I121" s="72">
        <f t="shared" si="3"/>
        <v>266000</v>
      </c>
      <c r="J121" s="72">
        <f t="shared" si="3"/>
        <v>0</v>
      </c>
      <c r="K121" s="72">
        <f t="shared" si="3"/>
        <v>133000</v>
      </c>
      <c r="L121" s="72">
        <f t="shared" si="3"/>
        <v>0</v>
      </c>
      <c r="M121" s="72">
        <f t="shared" si="3"/>
        <v>133000</v>
      </c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</row>
    <row r="122" spans="1:49" s="41" customFormat="1" ht="14.25" customHeight="1" x14ac:dyDescent="0.25">
      <c r="A122" s="52" t="s">
        <v>35</v>
      </c>
      <c r="B122" s="25">
        <v>544</v>
      </c>
      <c r="C122" s="26" t="s">
        <v>23</v>
      </c>
      <c r="D122" s="26" t="s">
        <v>157</v>
      </c>
      <c r="E122" s="26" t="s">
        <v>139</v>
      </c>
      <c r="F122" s="25">
        <v>612</v>
      </c>
      <c r="G122" s="25">
        <v>241</v>
      </c>
      <c r="H122" s="42" t="s">
        <v>36</v>
      </c>
      <c r="I122" s="74">
        <f>J122+K122+L122+M122</f>
        <v>266000</v>
      </c>
      <c r="J122" s="94"/>
      <c r="K122" s="94">
        <v>133000</v>
      </c>
      <c r="L122" s="94"/>
      <c r="M122" s="94">
        <v>133000</v>
      </c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</row>
    <row r="123" spans="1:49" s="17" customFormat="1" ht="13.2" x14ac:dyDescent="0.25">
      <c r="A123" s="21" t="s">
        <v>127</v>
      </c>
      <c r="B123" s="31"/>
      <c r="C123" s="395" t="s">
        <v>128</v>
      </c>
      <c r="D123" s="395"/>
      <c r="E123" s="395"/>
      <c r="F123" s="395"/>
      <c r="G123" s="395"/>
      <c r="H123" s="395"/>
      <c r="I123" s="396" t="s">
        <v>171</v>
      </c>
      <c r="J123" s="396"/>
      <c r="K123" s="396"/>
      <c r="L123" s="95"/>
      <c r="M123" s="95"/>
    </row>
    <row r="124" spans="1:49" s="17" customFormat="1" ht="13.2" x14ac:dyDescent="0.25">
      <c r="A124" s="22"/>
      <c r="B124" s="44"/>
      <c r="C124" s="44"/>
      <c r="D124" s="44"/>
      <c r="E124" s="23" t="s">
        <v>129</v>
      </c>
      <c r="F124" s="44"/>
      <c r="G124" s="44"/>
      <c r="H124" s="44"/>
      <c r="I124" s="96"/>
      <c r="J124" s="97" t="s">
        <v>130</v>
      </c>
      <c r="K124" s="96"/>
      <c r="L124" s="96"/>
      <c r="M124" s="95"/>
    </row>
    <row r="125" spans="1:49" x14ac:dyDescent="0.25">
      <c r="A125" s="15"/>
      <c r="B125" s="14"/>
      <c r="C125" s="14"/>
      <c r="D125" s="14"/>
      <c r="E125" s="14"/>
      <c r="F125" s="14"/>
      <c r="G125" s="14"/>
      <c r="H125" s="14"/>
      <c r="I125" s="98"/>
      <c r="J125" s="98"/>
      <c r="K125" s="98"/>
      <c r="L125" s="98"/>
      <c r="M125" s="98"/>
    </row>
  </sheetData>
  <mergeCells count="10">
    <mergeCell ref="C123:H123"/>
    <mergeCell ref="I123:K123"/>
    <mergeCell ref="C2:I2"/>
    <mergeCell ref="A3:M3"/>
    <mergeCell ref="C4:I4"/>
    <mergeCell ref="K5:L5"/>
    <mergeCell ref="A10:A11"/>
    <mergeCell ref="B10:H10"/>
    <mergeCell ref="I10:I11"/>
    <mergeCell ref="J10:M10"/>
  </mergeCells>
  <pageMargins left="0.70866141732283472" right="0" top="0" bottom="0" header="0.31496062992125984" footer="0.31496062992125984"/>
  <pageSetup paperSize="9" scale="24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СОШ5</vt:lpstr>
      <vt:lpstr>Черноярская (3)</vt:lpstr>
      <vt:lpstr>школы+интернат</vt:lpstr>
      <vt:lpstr>СОШ5!Область_печати</vt:lpstr>
      <vt:lpstr>'Черноярская (3)'!Область_печати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2021-07-31T08:01:34Z</dcterms:modified>
</cp:coreProperties>
</file>